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320" windowHeight="9225"/>
  </bookViews>
  <sheets>
    <sheet name="Прейскурант" sheetId="2" r:id="rId1"/>
    <sheet name="Лист1 " sheetId="7" state="hidden" r:id="rId2"/>
    <sheet name="Лист0" sheetId="8" state="hidden" r:id="rId3"/>
  </sheets>
  <definedNames>
    <definedName name="_xlnm.Print_Area" localSheetId="1">'Лист1 '!$A$1:$M$125</definedName>
  </definedNames>
  <calcPr calcId="145621"/>
</workbook>
</file>

<file path=xl/calcChain.xml><?xml version="1.0" encoding="utf-8"?>
<calcChain xmlns="http://schemas.openxmlformats.org/spreadsheetml/2006/main">
  <c r="C20" i="2" l="1"/>
  <c r="C19" i="2"/>
  <c r="C18" i="2"/>
  <c r="C17" i="2"/>
  <c r="C16" i="2"/>
  <c r="C15" i="2"/>
  <c r="C113" i="7"/>
  <c r="C115" i="7"/>
  <c r="C111" i="7"/>
  <c r="C110" i="7"/>
  <c r="C109" i="7"/>
  <c r="C108" i="7"/>
  <c r="C107" i="7"/>
  <c r="C106" i="7"/>
  <c r="K92" i="7"/>
  <c r="G92" i="7"/>
  <c r="F90" i="7"/>
  <c r="J90" i="7" s="1"/>
  <c r="F89" i="7"/>
  <c r="J89" i="7" s="1"/>
  <c r="C80" i="7"/>
  <c r="C78" i="7"/>
  <c r="C77" i="7"/>
  <c r="C75" i="7"/>
  <c r="C73" i="7"/>
  <c r="C72" i="7"/>
  <c r="C71" i="7"/>
  <c r="C70" i="7"/>
  <c r="C69" i="7"/>
  <c r="C68" i="7"/>
  <c r="F52" i="7"/>
  <c r="F51" i="7"/>
  <c r="C28" i="7"/>
  <c r="C27" i="7"/>
  <c r="C20" i="7"/>
  <c r="C23" i="7"/>
  <c r="D23" i="7" s="1"/>
  <c r="D19" i="7"/>
  <c r="C22" i="7"/>
  <c r="C21" i="7"/>
  <c r="C25" i="7" s="1"/>
  <c r="C19" i="7"/>
  <c r="C18" i="7"/>
  <c r="J1" i="7"/>
  <c r="F1" i="7"/>
  <c r="F2" i="7"/>
  <c r="E15" i="2" l="1"/>
  <c r="D18" i="2"/>
  <c r="E18" i="2" s="1"/>
  <c r="E17" i="2"/>
  <c r="I30" i="7"/>
  <c r="J32" i="7"/>
  <c r="C124" i="7" l="1"/>
  <c r="J82" i="7"/>
  <c r="C74" i="7"/>
  <c r="J91" i="7"/>
  <c r="J52" i="7"/>
  <c r="J51" i="7"/>
  <c r="J53" i="7" s="1"/>
  <c r="G54" i="7" s="1"/>
  <c r="K54" i="7" s="1"/>
  <c r="I118" i="7"/>
  <c r="J120" i="7" s="1"/>
  <c r="D104" i="7"/>
  <c r="C112" i="7" l="1"/>
  <c r="D112" i="7" s="1"/>
  <c r="C105" i="7"/>
  <c r="D105" i="7" s="1"/>
  <c r="C86" i="7"/>
  <c r="C67" i="7"/>
  <c r="A63" i="7"/>
  <c r="A101" i="7" s="1"/>
  <c r="C24" i="7"/>
  <c r="K64" i="8" l="1"/>
  <c r="F58" i="8"/>
  <c r="D58" i="8"/>
  <c r="C58" i="8"/>
  <c r="E58" i="8" s="1"/>
  <c r="F52" i="8"/>
  <c r="D52" i="8"/>
  <c r="C52" i="8"/>
  <c r="F51" i="8"/>
  <c r="E51" i="8"/>
  <c r="D51" i="8"/>
  <c r="L50" i="8"/>
  <c r="F50" i="8"/>
  <c r="E50" i="8"/>
  <c r="D50" i="8"/>
  <c r="L36" i="8"/>
  <c r="L35" i="8"/>
  <c r="L37" i="8" s="1"/>
  <c r="I38" i="8" s="1"/>
  <c r="M38" i="8" s="1"/>
  <c r="K29" i="8"/>
  <c r="C23" i="8"/>
  <c r="F23" i="8" s="1"/>
  <c r="C17" i="8"/>
  <c r="F16" i="8"/>
  <c r="E16" i="8"/>
  <c r="D16" i="8"/>
  <c r="L15" i="8"/>
  <c r="F15" i="8"/>
  <c r="E15" i="8"/>
  <c r="D15" i="8"/>
  <c r="L2" i="8"/>
  <c r="L1" i="8"/>
  <c r="L3" i="8" s="1"/>
  <c r="I4" i="8" s="1"/>
  <c r="M4" i="8" s="1"/>
  <c r="D107" i="7" l="1"/>
  <c r="D106" i="7"/>
  <c r="D108" i="7"/>
  <c r="F17" i="8"/>
  <c r="D17" i="8"/>
  <c r="C18" i="8"/>
  <c r="C19" i="8"/>
  <c r="E17" i="8"/>
  <c r="E23" i="8"/>
  <c r="D23" i="8"/>
  <c r="E52" i="8"/>
  <c r="C53" i="8"/>
  <c r="D20" i="2"/>
  <c r="E20" i="2" s="1"/>
  <c r="E19" i="2"/>
  <c r="D16" i="2"/>
  <c r="E16" i="2" s="1"/>
  <c r="D110" i="7" l="1"/>
  <c r="D111" i="7"/>
  <c r="D109" i="7"/>
  <c r="E53" i="8"/>
  <c r="F53" i="8"/>
  <c r="D53" i="8"/>
  <c r="C54" i="8"/>
  <c r="F19" i="8"/>
  <c r="D19" i="8"/>
  <c r="C22" i="8"/>
  <c r="C21" i="8"/>
  <c r="E19" i="8"/>
  <c r="C20" i="8"/>
  <c r="F18" i="8"/>
  <c r="D18" i="8"/>
  <c r="E18" i="8"/>
  <c r="I80" i="7"/>
  <c r="D67" i="7"/>
  <c r="J66" i="7"/>
  <c r="D66" i="7"/>
  <c r="D24" i="7"/>
  <c r="J16" i="7"/>
  <c r="D16" i="7"/>
  <c r="J2" i="7"/>
  <c r="C116" i="7" l="1"/>
  <c r="C118" i="7" s="1"/>
  <c r="D113" i="7"/>
  <c r="F20" i="8"/>
  <c r="D20" i="8"/>
  <c r="E20" i="8"/>
  <c r="F21" i="8"/>
  <c r="D21" i="8"/>
  <c r="E21" i="8"/>
  <c r="C24" i="8"/>
  <c r="F22" i="8"/>
  <c r="D22" i="8"/>
  <c r="E22" i="8"/>
  <c r="C57" i="8"/>
  <c r="C56" i="8"/>
  <c r="C55" i="8"/>
  <c r="E54" i="8"/>
  <c r="F54" i="8"/>
  <c r="D54" i="8"/>
  <c r="J3" i="7"/>
  <c r="G4" i="7" s="1"/>
  <c r="K4" i="7" s="1"/>
  <c r="C17" i="7" s="1"/>
  <c r="D68" i="7"/>
  <c r="D74" i="7"/>
  <c r="D18" i="7" l="1"/>
  <c r="D115" i="7"/>
  <c r="D116" i="7" s="1"/>
  <c r="D17" i="7"/>
  <c r="E55" i="8"/>
  <c r="F55" i="8"/>
  <c r="D55" i="8"/>
  <c r="E57" i="8"/>
  <c r="F57" i="8"/>
  <c r="D57" i="8"/>
  <c r="E56" i="8"/>
  <c r="F56" i="8"/>
  <c r="D56" i="8"/>
  <c r="C59" i="8"/>
  <c r="F24" i="8"/>
  <c r="D24" i="8"/>
  <c r="C27" i="8"/>
  <c r="C26" i="8"/>
  <c r="E24" i="8"/>
  <c r="D69" i="7"/>
  <c r="D117" i="7" l="1"/>
  <c r="D118" i="7" s="1"/>
  <c r="E26" i="8"/>
  <c r="E27" i="8" s="1"/>
  <c r="C28" i="8"/>
  <c r="C29" i="8" s="1"/>
  <c r="F26" i="8"/>
  <c r="F27" i="8" s="1"/>
  <c r="D26" i="8"/>
  <c r="D27" i="8" s="1"/>
  <c r="C61" i="8"/>
  <c r="C62" i="8" s="1"/>
  <c r="E59" i="8"/>
  <c r="F59" i="8"/>
  <c r="D59" i="8"/>
  <c r="D70" i="7"/>
  <c r="D20" i="7" l="1"/>
  <c r="D22" i="7"/>
  <c r="D21" i="7"/>
  <c r="C63" i="8"/>
  <c r="C64" i="8" s="1"/>
  <c r="F28" i="8"/>
  <c r="F29" i="8" s="1"/>
  <c r="E28" i="8"/>
  <c r="E29" i="8" s="1"/>
  <c r="D28" i="8"/>
  <c r="D29" i="8" s="1"/>
  <c r="F61" i="8"/>
  <c r="F62" i="8" s="1"/>
  <c r="D61" i="8"/>
  <c r="D62" i="8" s="1"/>
  <c r="E61" i="8"/>
  <c r="E62" i="8" s="1"/>
  <c r="D71" i="7"/>
  <c r="D73" i="7"/>
  <c r="D72" i="7"/>
  <c r="E63" i="8" l="1"/>
  <c r="E64" i="8" s="1"/>
  <c r="F63" i="8"/>
  <c r="F64" i="8" s="1"/>
  <c r="D63" i="8"/>
  <c r="D64" i="8" s="1"/>
  <c r="D75" i="7"/>
  <c r="D77" i="7" l="1"/>
  <c r="D78" i="7" s="1"/>
  <c r="C30" i="7"/>
  <c r="D25" i="7"/>
  <c r="D27" i="7" l="1"/>
  <c r="D28" i="7"/>
  <c r="D29" i="7" s="1"/>
  <c r="D30" i="7" s="1"/>
  <c r="D79" i="7"/>
  <c r="D80" i="7" l="1"/>
</calcChain>
</file>

<file path=xl/sharedStrings.xml><?xml version="1.0" encoding="utf-8"?>
<sst xmlns="http://schemas.openxmlformats.org/spreadsheetml/2006/main" count="334" uniqueCount="74">
  <si>
    <t>УТВЕРЖДАЮ</t>
  </si>
  <si>
    <t>Директор</t>
  </si>
  <si>
    <t>УКПП "Костюковичский</t>
  </si>
  <si>
    <t>жилкоммунхоз"</t>
  </si>
  <si>
    <t>_______________Д.В.Стрельцов</t>
  </si>
  <si>
    <t>УКПП "Костюковичский жилкоммунхоз"</t>
  </si>
  <si>
    <t>№п/п</t>
  </si>
  <si>
    <t>Статьи затрат</t>
  </si>
  <si>
    <t>Сумма, руб.</t>
  </si>
  <si>
    <t>Итого</t>
  </si>
  <si>
    <t>Обяз.старахование работников, 0,9%</t>
  </si>
  <si>
    <t>Соц.страх., 34%</t>
  </si>
  <si>
    <t>Экономист</t>
  </si>
  <si>
    <t>В.М. Даниленко</t>
  </si>
  <si>
    <t>руб.</t>
  </si>
  <si>
    <t>Часовая ставка</t>
  </si>
  <si>
    <t>Заработная плата</t>
  </si>
  <si>
    <t xml:space="preserve">Трудозатраты, чел/час. </t>
  </si>
  <si>
    <t>Накладные расходы, 57,8%</t>
  </si>
  <si>
    <t>НДС, 20%</t>
  </si>
  <si>
    <t>Итого с НДС</t>
  </si>
  <si>
    <t>Прибыль</t>
  </si>
  <si>
    <t xml:space="preserve">   </t>
  </si>
  <si>
    <t>руб*</t>
  </si>
  <si>
    <t xml:space="preserve"> =</t>
  </si>
  <si>
    <t>Средняя ЧТС</t>
  </si>
  <si>
    <t>руб./</t>
  </si>
  <si>
    <t>чел.=</t>
  </si>
  <si>
    <t>чел./час на 1 вент.канал.</t>
  </si>
  <si>
    <t>Отпуск</t>
  </si>
  <si>
    <t>24дн.+2дн.=26дн.</t>
  </si>
  <si>
    <t>26дн./257дн.=10,12% Отпуск</t>
  </si>
  <si>
    <t>Итого зарплата</t>
  </si>
  <si>
    <t>Амортизация измерительных приборов</t>
  </si>
  <si>
    <t>барометр БАММ-1</t>
  </si>
  <si>
    <t>переход</t>
  </si>
  <si>
    <t xml:space="preserve">прибор ТКА-ПКМ </t>
  </si>
  <si>
    <t xml:space="preserve">прибор комбинир.ТКА-ПКМ </t>
  </si>
  <si>
    <t>секундомер электрон Интеграл</t>
  </si>
  <si>
    <t>балан рабочего времени на 2022 год</t>
  </si>
  <si>
    <t>час</t>
  </si>
  <si>
    <t xml:space="preserve">одного часа работы испытательной лаборатории </t>
  </si>
  <si>
    <t>обследования одного вентиляционного канала</t>
  </si>
  <si>
    <t>чел./час *</t>
  </si>
  <si>
    <t>Рентабельность,%</t>
  </si>
  <si>
    <t>Расчет стоимости</t>
  </si>
  <si>
    <t>Прейскурант</t>
  </si>
  <si>
    <t>на услуги испытательной лаборатории</t>
  </si>
  <si>
    <t>№ п/п</t>
  </si>
  <si>
    <t>Вид услуг</t>
  </si>
  <si>
    <t>НДС 20%, руб.</t>
  </si>
  <si>
    <t>Обследование одного вентиляционнаго канала для физических лиц</t>
  </si>
  <si>
    <t>Услуги одного часа работы испытательной лаборатории для физических лиц</t>
  </si>
  <si>
    <t>Услуги одного часа работы испытательной лаборатории для юридическихе лиц</t>
  </si>
  <si>
    <t>физические лица, руб.</t>
  </si>
  <si>
    <t>юридические лица, руб.</t>
  </si>
  <si>
    <t>_______________С.Н. Преснаков</t>
  </si>
  <si>
    <t>______________С.Н. Преснаков</t>
  </si>
  <si>
    <t>Обследование одного вентиляционнаго канала для юридических лиц</t>
  </si>
  <si>
    <t>руб в час</t>
  </si>
  <si>
    <t>Амортизация приборов:</t>
  </si>
  <si>
    <t>Е.А. Прудникова</t>
  </si>
  <si>
    <t>25дн.+2дн.=27дн.</t>
  </si>
  <si>
    <t>2 чел.</t>
  </si>
  <si>
    <t>обследования одного дымового канала</t>
  </si>
  <si>
    <t>Обследование одного дымового канала для физических лиц</t>
  </si>
  <si>
    <t>Обследование одного дымового канала для юридических лиц</t>
  </si>
  <si>
    <t>Стоимость услуги без НДС, руб.</t>
  </si>
  <si>
    <t>Стоимость услуги с НДС, руб.</t>
  </si>
  <si>
    <t>27дн./254дн.=10,63% Отпуск</t>
  </si>
  <si>
    <t>Обяз.старахование работников, 1,2%</t>
  </si>
  <si>
    <t>Накладные расходы, 63,4%</t>
  </si>
  <si>
    <t>балан рабочего времени на 2026 год</t>
  </si>
  <si>
    <t>с 13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</si>
</sst>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Fill="1" applyBorder="1"/>
    <xf numFmtId="4" fontId="2" fillId="0" borderId="1" xfId="0" applyNumberFormat="1" applyFont="1" applyBorder="1"/>
    <xf numFmtId="0" fontId="2" fillId="0" borderId="1" xfId="0" applyFont="1" applyFill="1" applyBorder="1"/>
    <xf numFmtId="0" fontId="3" fillId="0" borderId="0" xfId="0" applyFont="1"/>
    <xf numFmtId="0" fontId="2" fillId="2" borderId="1" xfId="0" applyFont="1" applyFill="1" applyBorder="1"/>
    <xf numFmtId="0" fontId="4" fillId="2" borderId="1" xfId="0" applyNumberFormat="1" applyFont="1" applyFill="1" applyBorder="1"/>
    <xf numFmtId="4" fontId="4" fillId="2" borderId="1" xfId="0" applyNumberFormat="1" applyFont="1" applyFill="1" applyBorder="1"/>
    <xf numFmtId="0" fontId="2" fillId="0" borderId="1" xfId="0" applyNumberFormat="1" applyFont="1" applyFill="1" applyBorder="1"/>
    <xf numFmtId="0" fontId="5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2" fontId="1" fillId="0" borderId="0" xfId="0" applyNumberFormat="1" applyFont="1"/>
    <xf numFmtId="2" fontId="2" fillId="0" borderId="1" xfId="0" applyNumberFormat="1" applyFont="1" applyBorder="1"/>
    <xf numFmtId="2" fontId="2" fillId="0" borderId="1" xfId="0" applyNumberFormat="1" applyFont="1" applyFill="1" applyBorder="1"/>
    <xf numFmtId="4" fontId="6" fillId="0" borderId="0" xfId="0" applyNumberFormat="1" applyFont="1"/>
    <xf numFmtId="2" fontId="2" fillId="0" borderId="0" xfId="0" applyNumberFormat="1" applyFont="1" applyFill="1"/>
    <xf numFmtId="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Normal="100" zoomScaleSheetLayoutView="100" workbookViewId="0">
      <selection activeCell="B5" sqref="B5"/>
    </sheetView>
  </sheetViews>
  <sheetFormatPr defaultColWidth="8.85546875" defaultRowHeight="16.5" x14ac:dyDescent="0.25"/>
  <cols>
    <col min="1" max="1" width="6.7109375" style="21" customWidth="1"/>
    <col min="2" max="2" width="48.85546875" style="21" customWidth="1"/>
    <col min="3" max="3" width="12.28515625" style="21" customWidth="1"/>
    <col min="4" max="4" width="10.28515625" style="21" customWidth="1"/>
    <col min="5" max="5" width="12.28515625" style="21" customWidth="1"/>
    <col min="6" max="16384" width="8.85546875" style="21"/>
  </cols>
  <sheetData>
    <row r="1" spans="1:6" x14ac:dyDescent="0.25">
      <c r="C1" s="17" t="s">
        <v>0</v>
      </c>
    </row>
    <row r="2" spans="1:6" x14ac:dyDescent="0.25">
      <c r="C2" s="17" t="s">
        <v>1</v>
      </c>
    </row>
    <row r="3" spans="1:6" x14ac:dyDescent="0.25">
      <c r="C3" s="17" t="s">
        <v>2</v>
      </c>
    </row>
    <row r="4" spans="1:6" x14ac:dyDescent="0.25">
      <c r="C4" s="17" t="s">
        <v>3</v>
      </c>
    </row>
    <row r="5" spans="1:6" x14ac:dyDescent="0.25">
      <c r="C5" s="17" t="s">
        <v>57</v>
      </c>
    </row>
    <row r="9" spans="1:6" x14ac:dyDescent="0.25">
      <c r="A9" s="32" t="s">
        <v>46</v>
      </c>
      <c r="B9" s="32"/>
      <c r="C9" s="32"/>
      <c r="D9" s="32"/>
      <c r="E9" s="32"/>
    </row>
    <row r="10" spans="1:6" x14ac:dyDescent="0.25">
      <c r="A10" s="32" t="s">
        <v>47</v>
      </c>
      <c r="B10" s="32"/>
      <c r="C10" s="32"/>
      <c r="D10" s="32"/>
      <c r="E10" s="32"/>
    </row>
    <row r="11" spans="1:6" x14ac:dyDescent="0.25">
      <c r="A11" s="32" t="s">
        <v>5</v>
      </c>
      <c r="B11" s="32"/>
      <c r="C11" s="32"/>
      <c r="D11" s="32"/>
      <c r="E11" s="32"/>
    </row>
    <row r="12" spans="1:6" x14ac:dyDescent="0.25">
      <c r="A12" s="33" t="s">
        <v>73</v>
      </c>
      <c r="B12" s="33"/>
      <c r="C12" s="33"/>
      <c r="D12" s="33"/>
      <c r="E12" s="33"/>
    </row>
    <row r="13" spans="1:6" ht="24.6" customHeight="1" x14ac:dyDescent="0.25"/>
    <row r="14" spans="1:6" ht="64.900000000000006" customHeight="1" x14ac:dyDescent="0.25">
      <c r="A14" s="18" t="s">
        <v>48</v>
      </c>
      <c r="B14" s="18" t="s">
        <v>49</v>
      </c>
      <c r="C14" s="18" t="s">
        <v>67</v>
      </c>
      <c r="D14" s="18" t="s">
        <v>50</v>
      </c>
      <c r="E14" s="18" t="s">
        <v>68</v>
      </c>
    </row>
    <row r="15" spans="1:6" ht="39" customHeight="1" x14ac:dyDescent="0.25">
      <c r="A15" s="22">
        <v>1</v>
      </c>
      <c r="B15" s="19" t="s">
        <v>51</v>
      </c>
      <c r="C15" s="31">
        <f>'Лист1 '!C28</f>
        <v>10.15</v>
      </c>
      <c r="D15" s="20"/>
      <c r="E15" s="20">
        <f t="shared" ref="E15:E20" si="0">C15+D15</f>
        <v>10.15</v>
      </c>
      <c r="F15" s="29"/>
    </row>
    <row r="16" spans="1:6" ht="33" customHeight="1" x14ac:dyDescent="0.25">
      <c r="A16" s="22">
        <v>2</v>
      </c>
      <c r="B16" s="19" t="s">
        <v>58</v>
      </c>
      <c r="C16" s="31">
        <f>'Лист1 '!D28</f>
        <v>12</v>
      </c>
      <c r="D16" s="20">
        <f>ROUND(C16*20%,2)</f>
        <v>2.4</v>
      </c>
      <c r="E16" s="20">
        <f t="shared" si="0"/>
        <v>14.4</v>
      </c>
      <c r="F16" s="29"/>
    </row>
    <row r="17" spans="1:6" ht="33" customHeight="1" x14ac:dyDescent="0.25">
      <c r="A17" s="22">
        <v>3</v>
      </c>
      <c r="B17" s="19" t="s">
        <v>65</v>
      </c>
      <c r="C17" s="31">
        <f>'Лист1 '!C116</f>
        <v>10.15</v>
      </c>
      <c r="D17" s="20"/>
      <c r="E17" s="20">
        <f t="shared" si="0"/>
        <v>10.15</v>
      </c>
      <c r="F17" s="29"/>
    </row>
    <row r="18" spans="1:6" ht="33" customHeight="1" x14ac:dyDescent="0.25">
      <c r="A18" s="22">
        <v>4</v>
      </c>
      <c r="B18" s="19" t="s">
        <v>66</v>
      </c>
      <c r="C18" s="31">
        <f>'Лист1 '!D116</f>
        <v>12</v>
      </c>
      <c r="D18" s="20">
        <f>ROUND(C18*20%,2)</f>
        <v>2.4</v>
      </c>
      <c r="E18" s="20">
        <f t="shared" si="0"/>
        <v>14.4</v>
      </c>
      <c r="F18" s="29"/>
    </row>
    <row r="19" spans="1:6" ht="42" customHeight="1" x14ac:dyDescent="0.25">
      <c r="A19" s="22">
        <v>5</v>
      </c>
      <c r="B19" s="19" t="s">
        <v>52</v>
      </c>
      <c r="C19" s="31">
        <f>'Лист1 '!C78</f>
        <v>29.1</v>
      </c>
      <c r="D19" s="20"/>
      <c r="E19" s="20">
        <f t="shared" si="0"/>
        <v>29.1</v>
      </c>
      <c r="F19" s="29"/>
    </row>
    <row r="20" spans="1:6" ht="52.9" customHeight="1" x14ac:dyDescent="0.25">
      <c r="A20" s="22">
        <v>6</v>
      </c>
      <c r="B20" s="19" t="s">
        <v>53</v>
      </c>
      <c r="C20" s="31">
        <f>'Лист1 '!D78</f>
        <v>34.39</v>
      </c>
      <c r="D20" s="20">
        <f>ROUND(C20*20%,2)</f>
        <v>6.88</v>
      </c>
      <c r="E20" s="20">
        <f t="shared" si="0"/>
        <v>41.27</v>
      </c>
      <c r="F20" s="29"/>
    </row>
    <row r="26" spans="1:6" x14ac:dyDescent="0.25">
      <c r="B26" s="23" t="s">
        <v>12</v>
      </c>
      <c r="C26" s="23" t="s">
        <v>61</v>
      </c>
    </row>
  </sheetData>
  <mergeCells count="4">
    <mergeCell ref="A9:E9"/>
    <mergeCell ref="A10:E10"/>
    <mergeCell ref="A11:E11"/>
    <mergeCell ref="A12:E12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topLeftCell="A64" zoomScaleNormal="100" zoomScaleSheetLayoutView="100" workbookViewId="0">
      <selection activeCell="C114" sqref="C114"/>
    </sheetView>
  </sheetViews>
  <sheetFormatPr defaultColWidth="9.140625" defaultRowHeight="15.75" x14ac:dyDescent="0.25"/>
  <cols>
    <col min="1" max="1" width="6.85546875" style="1" customWidth="1"/>
    <col min="2" max="2" width="38.42578125" style="1" customWidth="1"/>
    <col min="3" max="4" width="18.28515625" style="1" customWidth="1"/>
    <col min="5" max="5" width="14.7109375" style="1" customWidth="1"/>
    <col min="6" max="6" width="13.28515625" style="1" customWidth="1"/>
    <col min="7" max="7" width="9.85546875" style="1" customWidth="1"/>
    <col min="8" max="8" width="9.140625" style="1"/>
    <col min="9" max="9" width="7.7109375" style="1" customWidth="1"/>
    <col min="10" max="16384" width="9.140625" style="1"/>
  </cols>
  <sheetData>
    <row r="1" spans="1:14" x14ac:dyDescent="0.25">
      <c r="B1" s="2"/>
      <c r="D1" s="2" t="s">
        <v>0</v>
      </c>
      <c r="E1" s="2"/>
      <c r="F1" s="30">
        <f>858/168.66</f>
        <v>5.0871575951618642</v>
      </c>
      <c r="G1" s="1" t="s">
        <v>23</v>
      </c>
      <c r="H1" s="1">
        <v>1</v>
      </c>
      <c r="I1" s="1" t="s">
        <v>24</v>
      </c>
      <c r="J1" s="1">
        <f>ROUND(F1*H1,2)</f>
        <v>5.09</v>
      </c>
      <c r="K1" s="1" t="s">
        <v>14</v>
      </c>
    </row>
    <row r="2" spans="1:14" x14ac:dyDescent="0.25">
      <c r="A2" s="3"/>
      <c r="B2" s="2"/>
      <c r="D2" s="2" t="s">
        <v>1</v>
      </c>
      <c r="E2" s="2"/>
      <c r="F2" s="30">
        <f>858/168.66</f>
        <v>5.0871575951618642</v>
      </c>
      <c r="G2" s="1" t="s">
        <v>23</v>
      </c>
      <c r="H2" s="1">
        <v>1.3</v>
      </c>
      <c r="I2" s="1" t="s">
        <v>24</v>
      </c>
      <c r="J2" s="1">
        <f>ROUND(F2*H2,2)</f>
        <v>6.61</v>
      </c>
      <c r="K2" s="1" t="s">
        <v>14</v>
      </c>
    </row>
    <row r="3" spans="1:14" x14ac:dyDescent="0.25">
      <c r="A3" s="3"/>
      <c r="B3" s="2"/>
      <c r="D3" s="2" t="s">
        <v>2</v>
      </c>
      <c r="E3" s="2"/>
      <c r="F3" s="2" t="s">
        <v>9</v>
      </c>
      <c r="J3" s="1">
        <f>SUM(J1:J2)</f>
        <v>11.7</v>
      </c>
      <c r="K3" s="1" t="s">
        <v>14</v>
      </c>
    </row>
    <row r="4" spans="1:14" x14ac:dyDescent="0.25">
      <c r="A4" s="3"/>
      <c r="B4" s="2"/>
      <c r="D4" s="2" t="s">
        <v>3</v>
      </c>
      <c r="E4" s="2"/>
      <c r="F4" s="2" t="s">
        <v>25</v>
      </c>
      <c r="G4" s="3">
        <f>J3</f>
        <v>11.7</v>
      </c>
      <c r="H4" s="3" t="s">
        <v>26</v>
      </c>
      <c r="I4" s="1">
        <v>2</v>
      </c>
      <c r="J4" s="3" t="s">
        <v>27</v>
      </c>
      <c r="K4" s="3">
        <f>ROUND(G4/I4,2)</f>
        <v>5.85</v>
      </c>
      <c r="L4" s="3" t="s">
        <v>14</v>
      </c>
      <c r="M4" s="3"/>
      <c r="N4" s="3"/>
    </row>
    <row r="5" spans="1:14" x14ac:dyDescent="0.25">
      <c r="A5" s="3"/>
      <c r="B5" s="2"/>
      <c r="D5" s="2" t="s">
        <v>56</v>
      </c>
      <c r="E5" s="2"/>
      <c r="F5" s="2"/>
      <c r="G5" s="3"/>
      <c r="H5" s="3"/>
      <c r="I5" s="3"/>
      <c r="J5" s="3"/>
      <c r="K5" s="3"/>
      <c r="L5" s="3"/>
      <c r="M5" s="3"/>
      <c r="N5" s="3"/>
    </row>
    <row r="6" spans="1:14" ht="15.6" x14ac:dyDescent="0.3">
      <c r="A6" s="3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</row>
    <row r="7" spans="1:14" ht="16.149999999999999" customHeight="1" x14ac:dyDescent="0.3">
      <c r="A7" s="3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</row>
    <row r="8" spans="1:14" ht="15.6" x14ac:dyDescent="0.3"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3"/>
      <c r="N8" s="3"/>
    </row>
    <row r="9" spans="1:14" ht="15.6" x14ac:dyDescent="0.3">
      <c r="B9" s="4"/>
      <c r="C9" s="4"/>
      <c r="D9" s="4"/>
      <c r="E9" s="4"/>
      <c r="F9" s="3"/>
      <c r="G9" s="3"/>
      <c r="H9" s="3"/>
      <c r="I9" s="3"/>
      <c r="J9" s="3"/>
      <c r="K9" s="3"/>
      <c r="L9" s="3"/>
    </row>
    <row r="10" spans="1:14" x14ac:dyDescent="0.25">
      <c r="A10" s="34" t="s">
        <v>45</v>
      </c>
      <c r="B10" s="34"/>
      <c r="C10" s="34"/>
      <c r="D10" s="34"/>
      <c r="E10" s="2"/>
      <c r="F10" s="3"/>
      <c r="G10" s="3"/>
      <c r="H10" s="3"/>
      <c r="I10" s="3"/>
      <c r="J10" s="3"/>
      <c r="K10" s="3"/>
      <c r="L10" s="3"/>
    </row>
    <row r="11" spans="1:14" x14ac:dyDescent="0.25">
      <c r="A11" s="34" t="s">
        <v>42</v>
      </c>
      <c r="B11" s="34"/>
      <c r="C11" s="34"/>
      <c r="D11" s="34"/>
      <c r="E11" s="2"/>
      <c r="F11" s="3"/>
      <c r="G11" s="3"/>
      <c r="H11" s="3"/>
      <c r="I11" s="3"/>
      <c r="J11" s="3"/>
      <c r="K11" s="3"/>
      <c r="L11" s="3"/>
    </row>
    <row r="12" spans="1:14" ht="16.149999999999999" customHeight="1" x14ac:dyDescent="0.25">
      <c r="A12" s="34" t="s">
        <v>5</v>
      </c>
      <c r="B12" s="34"/>
      <c r="C12" s="34"/>
      <c r="D12" s="34"/>
      <c r="E12" s="2"/>
      <c r="F12" s="3"/>
      <c r="G12" s="3"/>
      <c r="H12" s="3"/>
      <c r="I12" s="3"/>
      <c r="J12" s="3"/>
      <c r="K12" s="3"/>
      <c r="L12" s="3"/>
    </row>
    <row r="13" spans="1:14" ht="16.149999999999999" customHeight="1" x14ac:dyDescent="0.25">
      <c r="A13" s="34" t="s">
        <v>73</v>
      </c>
      <c r="B13" s="34"/>
      <c r="C13" s="34"/>
      <c r="D13" s="34"/>
      <c r="E13" s="2"/>
      <c r="F13" s="3"/>
      <c r="G13" s="3"/>
      <c r="H13" s="3"/>
      <c r="I13" s="3"/>
      <c r="J13" s="3"/>
      <c r="K13" s="3"/>
      <c r="L13" s="3"/>
    </row>
    <row r="14" spans="1:14" ht="15.6" x14ac:dyDescent="0.3">
      <c r="A14" s="3"/>
      <c r="B14" s="3"/>
      <c r="C14" s="5"/>
      <c r="D14" s="5"/>
      <c r="E14" s="3"/>
      <c r="F14" s="3"/>
      <c r="G14" s="3"/>
      <c r="H14" s="3"/>
      <c r="I14" s="3"/>
      <c r="J14" s="3"/>
      <c r="K14" s="3"/>
      <c r="L14" s="3"/>
    </row>
    <row r="15" spans="1:14" ht="31.5" x14ac:dyDescent="0.25">
      <c r="A15" s="25" t="s">
        <v>6</v>
      </c>
      <c r="B15" s="25" t="s">
        <v>7</v>
      </c>
      <c r="C15" s="24" t="s">
        <v>54</v>
      </c>
      <c r="D15" s="24" t="s">
        <v>55</v>
      </c>
      <c r="E15" s="3"/>
      <c r="F15" s="3"/>
      <c r="G15" s="3"/>
      <c r="H15" s="3"/>
      <c r="I15" s="3"/>
      <c r="J15" s="3"/>
      <c r="K15" s="3"/>
      <c r="L15" s="3"/>
    </row>
    <row r="16" spans="1:14" x14ac:dyDescent="0.25">
      <c r="A16" s="6">
        <v>1</v>
      </c>
      <c r="B16" s="8" t="s">
        <v>17</v>
      </c>
      <c r="C16" s="6">
        <v>0.66</v>
      </c>
      <c r="D16" s="6">
        <f>C16</f>
        <v>0.66</v>
      </c>
      <c r="E16" s="3"/>
      <c r="F16" s="3">
        <v>0.33</v>
      </c>
      <c r="G16" s="3" t="s">
        <v>43</v>
      </c>
      <c r="H16" s="3">
        <v>2</v>
      </c>
      <c r="I16" s="3" t="s">
        <v>27</v>
      </c>
      <c r="J16" s="1">
        <f>F16*H16</f>
        <v>0.66</v>
      </c>
      <c r="K16" s="3" t="s">
        <v>28</v>
      </c>
      <c r="L16" s="3"/>
    </row>
    <row r="17" spans="1:12" x14ac:dyDescent="0.25">
      <c r="A17" s="6">
        <v>2</v>
      </c>
      <c r="B17" s="6" t="s">
        <v>15</v>
      </c>
      <c r="C17" s="9">
        <f>K4</f>
        <v>5.85</v>
      </c>
      <c r="D17" s="28">
        <f t="shared" ref="D17:D25" si="0">C17</f>
        <v>5.85</v>
      </c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6">
        <v>3</v>
      </c>
      <c r="B18" s="6" t="s">
        <v>16</v>
      </c>
      <c r="C18" s="10">
        <f>ROUND(C16*C17,2)</f>
        <v>3.86</v>
      </c>
      <c r="D18" s="10">
        <f>C18</f>
        <v>3.86</v>
      </c>
      <c r="E18" s="3"/>
      <c r="F18" s="12" t="s">
        <v>62</v>
      </c>
      <c r="G18" s="3"/>
      <c r="H18" s="3"/>
      <c r="I18" s="3"/>
      <c r="J18" s="3"/>
      <c r="K18" s="3"/>
      <c r="L18" s="3"/>
    </row>
    <row r="19" spans="1:12" x14ac:dyDescent="0.25">
      <c r="A19" s="6">
        <v>4</v>
      </c>
      <c r="B19" s="6" t="s">
        <v>29</v>
      </c>
      <c r="C19" s="10">
        <f>ROUND(C18*10.63%,2)</f>
        <v>0.41</v>
      </c>
      <c r="D19" s="10">
        <f>C19</f>
        <v>0.41</v>
      </c>
      <c r="E19" s="3"/>
      <c r="F19" s="12" t="s">
        <v>69</v>
      </c>
      <c r="G19" s="3"/>
      <c r="H19" s="3"/>
      <c r="I19" s="3"/>
      <c r="J19" s="3"/>
      <c r="K19" s="3"/>
      <c r="L19" s="3"/>
    </row>
    <row r="20" spans="1:12" x14ac:dyDescent="0.25">
      <c r="A20" s="6">
        <v>5</v>
      </c>
      <c r="B20" s="6" t="s">
        <v>32</v>
      </c>
      <c r="C20" s="10">
        <f>SUM(C18:C19)</f>
        <v>4.2699999999999996</v>
      </c>
      <c r="D20" s="6">
        <f t="shared" si="0"/>
        <v>4.2699999999999996</v>
      </c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6">
        <v>6</v>
      </c>
      <c r="B21" s="6" t="s">
        <v>11</v>
      </c>
      <c r="C21" s="10">
        <f>ROUND(C20*34%,2)</f>
        <v>1.45</v>
      </c>
      <c r="D21" s="6">
        <f t="shared" si="0"/>
        <v>1.45</v>
      </c>
      <c r="E21" s="3"/>
      <c r="F21" s="3"/>
      <c r="G21" s="3"/>
      <c r="H21" s="3"/>
      <c r="I21" s="3"/>
      <c r="J21" s="3"/>
    </row>
    <row r="22" spans="1:12" x14ac:dyDescent="0.25">
      <c r="A22" s="6">
        <v>7</v>
      </c>
      <c r="B22" s="11" t="s">
        <v>70</v>
      </c>
      <c r="C22" s="10">
        <f>ROUND(C20*1.2%,2)</f>
        <v>0.05</v>
      </c>
      <c r="D22" s="6">
        <f t="shared" si="0"/>
        <v>0.05</v>
      </c>
      <c r="E22" s="3"/>
      <c r="F22" s="3"/>
    </row>
    <row r="23" spans="1:12" x14ac:dyDescent="0.25">
      <c r="A23" s="6">
        <v>8</v>
      </c>
      <c r="B23" s="11" t="s">
        <v>71</v>
      </c>
      <c r="C23" s="10">
        <f>ROUND(C20*63.4%,2)</f>
        <v>2.71</v>
      </c>
      <c r="D23" s="10">
        <f>C23</f>
        <v>2.71</v>
      </c>
      <c r="E23" s="3"/>
    </row>
    <row r="24" spans="1:12" x14ac:dyDescent="0.25">
      <c r="A24" s="6">
        <v>9</v>
      </c>
      <c r="B24" s="11" t="s">
        <v>33</v>
      </c>
      <c r="C24" s="10">
        <f>J32</f>
        <v>0.75</v>
      </c>
      <c r="D24" s="27">
        <f t="shared" si="0"/>
        <v>0.75</v>
      </c>
      <c r="E24" s="3"/>
      <c r="F24" s="1" t="s">
        <v>34</v>
      </c>
      <c r="I24" s="1">
        <v>300</v>
      </c>
      <c r="J24" s="1" t="s">
        <v>14</v>
      </c>
    </row>
    <row r="25" spans="1:12" x14ac:dyDescent="0.25">
      <c r="A25" s="6">
        <v>10</v>
      </c>
      <c r="B25" s="6" t="s">
        <v>9</v>
      </c>
      <c r="C25" s="10">
        <f>SUM(C20:C24)</f>
        <v>9.23</v>
      </c>
      <c r="D25" s="27">
        <f t="shared" si="0"/>
        <v>9.23</v>
      </c>
      <c r="E25" s="3"/>
      <c r="F25" s="1" t="s">
        <v>35</v>
      </c>
      <c r="I25" s="1">
        <v>29.19</v>
      </c>
      <c r="J25" s="1" t="s">
        <v>14</v>
      </c>
    </row>
    <row r="26" spans="1:12" s="4" customFormat="1" x14ac:dyDescent="0.25">
      <c r="A26" s="11">
        <v>11</v>
      </c>
      <c r="B26" s="11" t="s">
        <v>44</v>
      </c>
      <c r="C26" s="16">
        <v>10</v>
      </c>
      <c r="D26" s="16">
        <v>30</v>
      </c>
      <c r="E26" s="2"/>
    </row>
    <row r="27" spans="1:12" s="4" customFormat="1" x14ac:dyDescent="0.25">
      <c r="A27" s="11">
        <v>12</v>
      </c>
      <c r="B27" s="11" t="s">
        <v>21</v>
      </c>
      <c r="C27" s="9">
        <f>ROUND(C25*C26%,2)</f>
        <v>0.92</v>
      </c>
      <c r="D27" s="9">
        <f t="shared" ref="D27" si="1">ROUND(D25*D26%,2)</f>
        <v>2.77</v>
      </c>
      <c r="E27" s="2"/>
      <c r="F27" s="4" t="s">
        <v>37</v>
      </c>
      <c r="I27" s="4">
        <v>373</v>
      </c>
      <c r="J27" s="4" t="s">
        <v>14</v>
      </c>
    </row>
    <row r="28" spans="1:12" s="4" customFormat="1" x14ac:dyDescent="0.25">
      <c r="A28" s="11">
        <v>13</v>
      </c>
      <c r="B28" s="11" t="s">
        <v>9</v>
      </c>
      <c r="C28" s="9">
        <f>ROUND(C25+C27,2)</f>
        <v>10.15</v>
      </c>
      <c r="D28" s="9">
        <f>ROUND(D25+D27,2)</f>
        <v>12</v>
      </c>
      <c r="E28" s="2"/>
      <c r="F28" s="4" t="s">
        <v>36</v>
      </c>
      <c r="I28" s="4">
        <v>770.85</v>
      </c>
      <c r="J28" s="4" t="s">
        <v>14</v>
      </c>
      <c r="K28" s="4" t="s">
        <v>22</v>
      </c>
    </row>
    <row r="29" spans="1:12" s="4" customFormat="1" x14ac:dyDescent="0.25">
      <c r="A29" s="11">
        <v>14</v>
      </c>
      <c r="B29" s="11" t="s">
        <v>19</v>
      </c>
      <c r="C29" s="9"/>
      <c r="D29" s="9">
        <f t="shared" ref="D29" si="2">ROUND(D28*20%,2)</f>
        <v>2.4</v>
      </c>
      <c r="E29" s="2"/>
      <c r="F29" s="4" t="s">
        <v>38</v>
      </c>
      <c r="I29" s="4">
        <v>50</v>
      </c>
      <c r="J29" s="4" t="s">
        <v>14</v>
      </c>
    </row>
    <row r="30" spans="1:12" s="4" customFormat="1" x14ac:dyDescent="0.25">
      <c r="A30" s="11">
        <v>15</v>
      </c>
      <c r="B30" s="11" t="s">
        <v>20</v>
      </c>
      <c r="C30" s="9">
        <f>SUM(C28:C29)</f>
        <v>10.15</v>
      </c>
      <c r="D30" s="9">
        <f t="shared" ref="D30" si="3">SUM(D28:D29)</f>
        <v>14.4</v>
      </c>
      <c r="E30" s="2"/>
      <c r="F30" s="4" t="s">
        <v>9</v>
      </c>
      <c r="I30" s="4">
        <f>SUM(I24:I29)</f>
        <v>1523.04</v>
      </c>
      <c r="J30" s="4" t="s">
        <v>14</v>
      </c>
    </row>
    <row r="31" spans="1:12" x14ac:dyDescent="0.25">
      <c r="A31" s="3"/>
      <c r="B31" s="3"/>
      <c r="C31" s="3"/>
      <c r="D31" s="3"/>
      <c r="E31" s="3"/>
      <c r="F31" s="3" t="s">
        <v>72</v>
      </c>
      <c r="J31" s="1">
        <v>2024</v>
      </c>
      <c r="K31" s="1" t="s">
        <v>40</v>
      </c>
    </row>
    <row r="32" spans="1:12" x14ac:dyDescent="0.25">
      <c r="A32" s="3"/>
      <c r="B32" s="3"/>
      <c r="C32" s="3"/>
      <c r="D32" s="3"/>
      <c r="E32" s="3"/>
      <c r="F32" s="3" t="s">
        <v>60</v>
      </c>
      <c r="J32" s="26">
        <f>ROUND(I30/J31,2)</f>
        <v>0.75</v>
      </c>
      <c r="K32" s="1" t="s">
        <v>59</v>
      </c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 t="s">
        <v>12</v>
      </c>
      <c r="C36" s="3" t="s">
        <v>61</v>
      </c>
    </row>
    <row r="37" spans="1:6" x14ac:dyDescent="0.25">
      <c r="D37" s="3"/>
      <c r="E37" s="3"/>
    </row>
    <row r="38" spans="1:6" x14ac:dyDescent="0.25">
      <c r="D38" s="3"/>
      <c r="E38" s="3"/>
    </row>
    <row r="39" spans="1:6" x14ac:dyDescent="0.25">
      <c r="D39" s="3"/>
      <c r="E39" s="3"/>
    </row>
    <row r="40" spans="1:6" x14ac:dyDescent="0.25">
      <c r="D40" s="3"/>
      <c r="E40" s="3"/>
    </row>
    <row r="41" spans="1:6" x14ac:dyDescent="0.25">
      <c r="D41" s="3"/>
      <c r="E41" s="3"/>
    </row>
    <row r="42" spans="1:6" x14ac:dyDescent="0.25">
      <c r="D42" s="3"/>
      <c r="E42" s="3"/>
    </row>
    <row r="43" spans="1:6" x14ac:dyDescent="0.25">
      <c r="D43" s="3"/>
      <c r="E43" s="3"/>
    </row>
    <row r="44" spans="1:6" x14ac:dyDescent="0.25">
      <c r="D44" s="3"/>
      <c r="E44" s="3"/>
    </row>
    <row r="45" spans="1:6" x14ac:dyDescent="0.25">
      <c r="D45" s="3"/>
      <c r="E45" s="3"/>
    </row>
    <row r="46" spans="1:6" x14ac:dyDescent="0.25">
      <c r="D46" s="3"/>
      <c r="E46" s="3"/>
    </row>
    <row r="47" spans="1:6" x14ac:dyDescent="0.25">
      <c r="D47" s="3"/>
      <c r="E47" s="3"/>
    </row>
    <row r="48" spans="1:6" x14ac:dyDescent="0.25">
      <c r="D48" s="3"/>
      <c r="E48" s="3"/>
    </row>
    <row r="49" spans="1:14" x14ac:dyDescent="0.25">
      <c r="D49" s="3"/>
      <c r="E49" s="3"/>
    </row>
    <row r="50" spans="1:14" x14ac:dyDescent="0.25">
      <c r="D50" s="3"/>
      <c r="E50" s="3"/>
    </row>
    <row r="51" spans="1:14" x14ac:dyDescent="0.25">
      <c r="B51" s="2"/>
      <c r="D51" s="2" t="s">
        <v>0</v>
      </c>
      <c r="F51" s="30">
        <f>858/168.66</f>
        <v>5.0871575951618642</v>
      </c>
      <c r="G51" s="1" t="s">
        <v>23</v>
      </c>
      <c r="H51" s="1">
        <v>1.3</v>
      </c>
      <c r="I51" s="1" t="s">
        <v>24</v>
      </c>
      <c r="J51" s="1">
        <f>ROUND(F51*H51,2)</f>
        <v>6.61</v>
      </c>
      <c r="K51" s="1" t="s">
        <v>14</v>
      </c>
    </row>
    <row r="52" spans="1:14" x14ac:dyDescent="0.25">
      <c r="A52" s="3"/>
      <c r="B52" s="2"/>
      <c r="D52" s="2" t="s">
        <v>1</v>
      </c>
      <c r="F52" s="30">
        <f>858/168.66</f>
        <v>5.0871575951618642</v>
      </c>
      <c r="G52" s="1" t="s">
        <v>23</v>
      </c>
      <c r="H52" s="1">
        <v>1</v>
      </c>
      <c r="I52" s="1" t="s">
        <v>24</v>
      </c>
      <c r="J52" s="1">
        <f>ROUND(F52*H52,2)</f>
        <v>5.09</v>
      </c>
      <c r="K52" s="1" t="s">
        <v>14</v>
      </c>
    </row>
    <row r="53" spans="1:14" x14ac:dyDescent="0.25">
      <c r="A53" s="3"/>
      <c r="B53" s="2"/>
      <c r="D53" s="2" t="s">
        <v>2</v>
      </c>
      <c r="F53" s="2" t="s">
        <v>9</v>
      </c>
      <c r="J53" s="1">
        <f>SUM(J51:J52)</f>
        <v>11.7</v>
      </c>
      <c r="K53" s="1" t="s">
        <v>14</v>
      </c>
    </row>
    <row r="54" spans="1:14" x14ac:dyDescent="0.25">
      <c r="A54" s="3"/>
      <c r="B54" s="2"/>
      <c r="D54" s="2" t="s">
        <v>3</v>
      </c>
      <c r="F54" s="2" t="s">
        <v>25</v>
      </c>
      <c r="G54" s="3">
        <f>J53</f>
        <v>11.7</v>
      </c>
      <c r="H54" s="3" t="s">
        <v>26</v>
      </c>
      <c r="I54" s="1">
        <v>2</v>
      </c>
      <c r="J54" s="3" t="s">
        <v>27</v>
      </c>
      <c r="K54" s="3">
        <f>ROUND(G54/I54,2)</f>
        <v>5.85</v>
      </c>
      <c r="L54" s="3" t="s">
        <v>14</v>
      </c>
      <c r="M54" s="3"/>
      <c r="N54" s="3"/>
    </row>
    <row r="55" spans="1:14" x14ac:dyDescent="0.25">
      <c r="A55" s="3"/>
      <c r="B55" s="2"/>
      <c r="D55" s="2" t="s">
        <v>56</v>
      </c>
      <c r="F55" s="2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3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3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B58" s="4"/>
      <c r="C58" s="4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4"/>
      <c r="C59" s="4"/>
      <c r="D59" s="4"/>
      <c r="E59" s="4"/>
      <c r="F59" s="3"/>
      <c r="G59" s="3"/>
      <c r="H59" s="3"/>
      <c r="I59" s="3"/>
      <c r="J59" s="3"/>
      <c r="K59" s="3"/>
      <c r="L59" s="3"/>
    </row>
    <row r="60" spans="1:14" x14ac:dyDescent="0.25">
      <c r="A60" s="34" t="s">
        <v>45</v>
      </c>
      <c r="B60" s="34"/>
      <c r="C60" s="34"/>
      <c r="D60" s="34"/>
      <c r="E60" s="2"/>
      <c r="F60" s="3"/>
      <c r="G60" s="3"/>
      <c r="H60" s="3"/>
      <c r="I60" s="3"/>
      <c r="J60" s="3"/>
      <c r="K60" s="3"/>
      <c r="L60" s="3"/>
    </row>
    <row r="61" spans="1:14" x14ac:dyDescent="0.25">
      <c r="A61" s="34" t="s">
        <v>41</v>
      </c>
      <c r="B61" s="34"/>
      <c r="C61" s="34"/>
      <c r="D61" s="34"/>
      <c r="E61" s="2"/>
      <c r="F61" s="3"/>
      <c r="G61" s="3"/>
      <c r="H61" s="3"/>
      <c r="I61" s="3"/>
      <c r="J61" s="3"/>
      <c r="K61" s="3"/>
      <c r="L61" s="3"/>
    </row>
    <row r="62" spans="1:14" x14ac:dyDescent="0.25">
      <c r="A62" s="34" t="s">
        <v>5</v>
      </c>
      <c r="B62" s="34"/>
      <c r="C62" s="34"/>
      <c r="D62" s="34"/>
      <c r="E62" s="2"/>
      <c r="F62" s="3"/>
      <c r="G62" s="3"/>
      <c r="H62" s="3"/>
      <c r="I62" s="3"/>
      <c r="J62" s="3"/>
      <c r="K62" s="3"/>
      <c r="L62" s="3"/>
    </row>
    <row r="63" spans="1:14" x14ac:dyDescent="0.25">
      <c r="A63" s="34" t="str">
        <f>A13</f>
        <v>с 13 февраля 2026 года</v>
      </c>
      <c r="B63" s="34"/>
      <c r="C63" s="34"/>
      <c r="D63" s="34"/>
      <c r="E63" s="2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5"/>
      <c r="D64" s="5"/>
      <c r="E64" s="3"/>
      <c r="F64" s="3"/>
      <c r="G64" s="3"/>
      <c r="H64" s="3"/>
      <c r="I64" s="3"/>
      <c r="J64" s="3"/>
      <c r="K64" s="3"/>
      <c r="L64" s="3"/>
    </row>
    <row r="65" spans="1:12" ht="31.5" x14ac:dyDescent="0.25">
      <c r="A65" s="25" t="s">
        <v>6</v>
      </c>
      <c r="B65" s="25" t="s">
        <v>7</v>
      </c>
      <c r="C65" s="24" t="s">
        <v>54</v>
      </c>
      <c r="D65" s="24" t="s">
        <v>55</v>
      </c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6">
        <v>1</v>
      </c>
      <c r="B66" s="8" t="s">
        <v>17</v>
      </c>
      <c r="C66" s="6">
        <v>2</v>
      </c>
      <c r="D66" s="6">
        <f>C66</f>
        <v>2</v>
      </c>
      <c r="E66" s="3"/>
      <c r="F66" s="3">
        <v>0.33</v>
      </c>
      <c r="G66" s="3" t="s">
        <v>43</v>
      </c>
      <c r="H66" s="3">
        <v>2</v>
      </c>
      <c r="I66" s="3" t="s">
        <v>27</v>
      </c>
      <c r="J66" s="1">
        <f>F66*H66</f>
        <v>0.66</v>
      </c>
      <c r="K66" s="3" t="s">
        <v>28</v>
      </c>
      <c r="L66" s="3"/>
    </row>
    <row r="67" spans="1:12" x14ac:dyDescent="0.25">
      <c r="A67" s="6">
        <v>2</v>
      </c>
      <c r="B67" s="6" t="s">
        <v>15</v>
      </c>
      <c r="C67" s="9">
        <f>K54</f>
        <v>5.85</v>
      </c>
      <c r="D67" s="6">
        <f t="shared" ref="D67:D75" si="4">C67</f>
        <v>5.85</v>
      </c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6">
        <v>3</v>
      </c>
      <c r="B68" s="6" t="s">
        <v>16</v>
      </c>
      <c r="C68" s="10">
        <f>ROUND(C66*C67,2)</f>
        <v>11.7</v>
      </c>
      <c r="D68" s="6">
        <f t="shared" si="4"/>
        <v>11.7</v>
      </c>
      <c r="E68" s="3"/>
      <c r="F68" s="12" t="s">
        <v>62</v>
      </c>
      <c r="G68" s="3"/>
      <c r="H68" s="3"/>
      <c r="I68" s="3"/>
      <c r="J68" s="3"/>
      <c r="K68" s="3"/>
      <c r="L68" s="3"/>
    </row>
    <row r="69" spans="1:12" x14ac:dyDescent="0.25">
      <c r="A69" s="6">
        <v>4</v>
      </c>
      <c r="B69" s="6" t="s">
        <v>29</v>
      </c>
      <c r="C69" s="10">
        <f>ROUND(C68*10.63%,2)</f>
        <v>1.24</v>
      </c>
      <c r="D69" s="6">
        <f t="shared" si="4"/>
        <v>1.24</v>
      </c>
      <c r="E69" s="3"/>
      <c r="F69" s="12" t="s">
        <v>69</v>
      </c>
      <c r="G69" s="3"/>
      <c r="H69" s="3"/>
      <c r="I69" s="3"/>
      <c r="J69" s="3"/>
      <c r="K69" s="3"/>
      <c r="L69" s="3"/>
    </row>
    <row r="70" spans="1:12" x14ac:dyDescent="0.25">
      <c r="A70" s="6">
        <v>5</v>
      </c>
      <c r="B70" s="6" t="s">
        <v>32</v>
      </c>
      <c r="C70" s="10">
        <f>SUM(C68:C69)</f>
        <v>12.94</v>
      </c>
      <c r="D70" s="6">
        <f t="shared" si="4"/>
        <v>12.94</v>
      </c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6">
        <v>6</v>
      </c>
      <c r="B71" s="6" t="s">
        <v>11</v>
      </c>
      <c r="C71" s="10">
        <f>ROUND(C70*34%,2)</f>
        <v>4.4000000000000004</v>
      </c>
      <c r="D71" s="6">
        <f t="shared" si="4"/>
        <v>4.4000000000000004</v>
      </c>
      <c r="E71" s="3"/>
      <c r="F71" s="3"/>
      <c r="G71" s="3"/>
      <c r="H71" s="3"/>
      <c r="I71" s="3"/>
      <c r="J71" s="3"/>
    </row>
    <row r="72" spans="1:12" x14ac:dyDescent="0.25">
      <c r="A72" s="6">
        <v>7</v>
      </c>
      <c r="B72" s="11" t="s">
        <v>70</v>
      </c>
      <c r="C72" s="10">
        <f>ROUND(C70*1.2%,2)</f>
        <v>0.16</v>
      </c>
      <c r="D72" s="6">
        <f t="shared" si="4"/>
        <v>0.16</v>
      </c>
      <c r="E72" s="3"/>
      <c r="F72" s="3"/>
    </row>
    <row r="73" spans="1:12" x14ac:dyDescent="0.25">
      <c r="A73" s="6">
        <v>8</v>
      </c>
      <c r="B73" s="11" t="s">
        <v>71</v>
      </c>
      <c r="C73" s="10">
        <f>ROUND(C70*63.4%,2)</f>
        <v>8.1999999999999993</v>
      </c>
      <c r="D73" s="6">
        <f t="shared" si="4"/>
        <v>8.1999999999999993</v>
      </c>
      <c r="E73" s="3"/>
    </row>
    <row r="74" spans="1:12" x14ac:dyDescent="0.25">
      <c r="A74" s="6">
        <v>9</v>
      </c>
      <c r="B74" s="11" t="s">
        <v>33</v>
      </c>
      <c r="C74" s="10">
        <f>J82</f>
        <v>0.75</v>
      </c>
      <c r="D74" s="6">
        <f t="shared" si="4"/>
        <v>0.75</v>
      </c>
      <c r="E74" s="3"/>
      <c r="F74" s="1" t="s">
        <v>34</v>
      </c>
      <c r="I74" s="1">
        <v>300</v>
      </c>
      <c r="J74" s="1" t="s">
        <v>14</v>
      </c>
    </row>
    <row r="75" spans="1:12" x14ac:dyDescent="0.25">
      <c r="A75" s="6">
        <v>10</v>
      </c>
      <c r="B75" s="6" t="s">
        <v>9</v>
      </c>
      <c r="C75" s="10">
        <f>SUM(C70:C74)</f>
        <v>26.45</v>
      </c>
      <c r="D75" s="6">
        <f t="shared" si="4"/>
        <v>26.45</v>
      </c>
      <c r="E75" s="3"/>
      <c r="F75" s="1" t="s">
        <v>35</v>
      </c>
      <c r="I75" s="1">
        <v>29.19</v>
      </c>
      <c r="J75" s="1" t="s">
        <v>14</v>
      </c>
    </row>
    <row r="76" spans="1:12" s="4" customFormat="1" x14ac:dyDescent="0.25">
      <c r="A76" s="11">
        <v>11</v>
      </c>
      <c r="B76" s="11" t="s">
        <v>44</v>
      </c>
      <c r="C76" s="16">
        <v>10</v>
      </c>
      <c r="D76" s="16">
        <v>30</v>
      </c>
      <c r="E76" s="2"/>
    </row>
    <row r="77" spans="1:12" s="4" customFormat="1" x14ac:dyDescent="0.25">
      <c r="A77" s="11">
        <v>12</v>
      </c>
      <c r="B77" s="11" t="s">
        <v>21</v>
      </c>
      <c r="C77" s="9">
        <f>ROUND(C75*C76%,2)</f>
        <v>2.65</v>
      </c>
      <c r="D77" s="9">
        <f>ROUND(D75*D76%,2)</f>
        <v>7.94</v>
      </c>
      <c r="E77" s="2"/>
      <c r="F77" s="4" t="s">
        <v>37</v>
      </c>
      <c r="I77" s="4">
        <v>373</v>
      </c>
      <c r="J77" s="4" t="s">
        <v>14</v>
      </c>
    </row>
    <row r="78" spans="1:12" s="4" customFormat="1" x14ac:dyDescent="0.25">
      <c r="A78" s="11">
        <v>13</v>
      </c>
      <c r="B78" s="11" t="s">
        <v>9</v>
      </c>
      <c r="C78" s="9">
        <f>ROUND(C75+C77,2)</f>
        <v>29.1</v>
      </c>
      <c r="D78" s="9">
        <f>ROUND(D75+D77,2)</f>
        <v>34.39</v>
      </c>
      <c r="E78" s="2"/>
      <c r="F78" s="4" t="s">
        <v>36</v>
      </c>
      <c r="I78" s="4">
        <v>770.85</v>
      </c>
      <c r="J78" s="4" t="s">
        <v>14</v>
      </c>
      <c r="K78" s="4" t="s">
        <v>22</v>
      </c>
    </row>
    <row r="79" spans="1:12" s="4" customFormat="1" x14ac:dyDescent="0.25">
      <c r="A79" s="11">
        <v>14</v>
      </c>
      <c r="B79" s="11" t="s">
        <v>19</v>
      </c>
      <c r="C79" s="9"/>
      <c r="D79" s="9">
        <f t="shared" ref="D79" si="5">ROUND(D78*20%,2)</f>
        <v>6.88</v>
      </c>
      <c r="E79" s="2"/>
      <c r="F79" s="4" t="s">
        <v>38</v>
      </c>
      <c r="I79" s="4">
        <v>50</v>
      </c>
      <c r="J79" s="4" t="s">
        <v>14</v>
      </c>
    </row>
    <row r="80" spans="1:12" s="4" customFormat="1" x14ac:dyDescent="0.25">
      <c r="A80" s="11">
        <v>15</v>
      </c>
      <c r="B80" s="11" t="s">
        <v>20</v>
      </c>
      <c r="C80" s="9">
        <f>SUM(C78:C79)</f>
        <v>29.1</v>
      </c>
      <c r="D80" s="9">
        <f>SUM(D78:D79)</f>
        <v>41.27</v>
      </c>
      <c r="E80" s="2"/>
      <c r="F80" s="4" t="s">
        <v>9</v>
      </c>
      <c r="I80" s="4">
        <f>SUM(I74:I79)</f>
        <v>1523.04</v>
      </c>
      <c r="J80" s="4" t="s">
        <v>14</v>
      </c>
    </row>
    <row r="81" spans="1:13" x14ac:dyDescent="0.25">
      <c r="A81" s="3"/>
      <c r="B81" s="3"/>
      <c r="C81" s="3"/>
      <c r="D81" s="3"/>
      <c r="E81" s="3"/>
      <c r="F81" s="3" t="s">
        <v>72</v>
      </c>
      <c r="J81" s="1">
        <v>2024</v>
      </c>
      <c r="K81" s="1" t="s">
        <v>40</v>
      </c>
    </row>
    <row r="82" spans="1:13" x14ac:dyDescent="0.25">
      <c r="A82" s="3"/>
      <c r="B82" s="3"/>
      <c r="C82" s="3"/>
      <c r="D82" s="3"/>
      <c r="E82" s="3"/>
      <c r="F82" s="3" t="s">
        <v>60</v>
      </c>
      <c r="J82" s="26">
        <f>ROUND(I80/J81,2)</f>
        <v>0.75</v>
      </c>
      <c r="K82" s="1" t="s">
        <v>59</v>
      </c>
    </row>
    <row r="83" spans="1:13" x14ac:dyDescent="0.25">
      <c r="A83" s="3"/>
      <c r="B83" s="3"/>
      <c r="C83" s="3"/>
      <c r="D83" s="3"/>
      <c r="E83" s="3"/>
      <c r="F83" s="3"/>
    </row>
    <row r="84" spans="1:13" x14ac:dyDescent="0.25">
      <c r="A84" s="3"/>
      <c r="B84" s="3"/>
      <c r="C84" s="3"/>
      <c r="D84" s="3"/>
      <c r="E84" s="3"/>
      <c r="F84" s="3"/>
    </row>
    <row r="86" spans="1:13" x14ac:dyDescent="0.25">
      <c r="A86" s="3" t="s">
        <v>12</v>
      </c>
      <c r="C86" s="3" t="str">
        <f>C36</f>
        <v>Е.А. Прудникова</v>
      </c>
      <c r="D86" s="3"/>
      <c r="E86" s="3"/>
    </row>
    <row r="89" spans="1:13" x14ac:dyDescent="0.25">
      <c r="B89" s="2"/>
      <c r="D89" s="2" t="s">
        <v>0</v>
      </c>
      <c r="F89" s="30">
        <f>858/168.66</f>
        <v>5.0871575951618642</v>
      </c>
      <c r="G89" s="1" t="s">
        <v>23</v>
      </c>
      <c r="H89" s="1">
        <v>1.3</v>
      </c>
      <c r="I89" s="1" t="s">
        <v>24</v>
      </c>
      <c r="J89" s="1">
        <f>ROUND(F89*H89,2)</f>
        <v>6.61</v>
      </c>
      <c r="K89" s="1" t="s">
        <v>14</v>
      </c>
    </row>
    <row r="90" spans="1:13" x14ac:dyDescent="0.25">
      <c r="A90" s="3"/>
      <c r="B90" s="2"/>
      <c r="D90" s="2" t="s">
        <v>1</v>
      </c>
      <c r="F90" s="30">
        <f>858/168.66</f>
        <v>5.0871575951618642</v>
      </c>
      <c r="G90" s="1" t="s">
        <v>23</v>
      </c>
      <c r="H90" s="1">
        <v>1</v>
      </c>
      <c r="I90" s="1" t="s">
        <v>24</v>
      </c>
      <c r="J90" s="1">
        <f>ROUND(F90*H90,2)</f>
        <v>5.09</v>
      </c>
      <c r="K90" s="1" t="s">
        <v>14</v>
      </c>
    </row>
    <row r="91" spans="1:13" x14ac:dyDescent="0.25">
      <c r="A91" s="3"/>
      <c r="B91" s="2"/>
      <c r="D91" s="2" t="s">
        <v>2</v>
      </c>
      <c r="F91" s="2" t="s">
        <v>9</v>
      </c>
      <c r="J91" s="1">
        <f>SUM(J89:J90)</f>
        <v>11.7</v>
      </c>
      <c r="K91" s="1" t="s">
        <v>14</v>
      </c>
    </row>
    <row r="92" spans="1:13" x14ac:dyDescent="0.25">
      <c r="A92" s="3"/>
      <c r="B92" s="2"/>
      <c r="D92" s="2" t="s">
        <v>3</v>
      </c>
      <c r="F92" s="2" t="s">
        <v>25</v>
      </c>
      <c r="G92" s="3">
        <f>J91</f>
        <v>11.7</v>
      </c>
      <c r="H92" s="3" t="s">
        <v>26</v>
      </c>
      <c r="I92" s="1">
        <v>2</v>
      </c>
      <c r="J92" s="3" t="s">
        <v>27</v>
      </c>
      <c r="K92" s="3">
        <f>ROUND(G92/I92,2)</f>
        <v>5.85</v>
      </c>
      <c r="L92" s="3" t="s">
        <v>14</v>
      </c>
      <c r="M92" s="3"/>
    </row>
    <row r="93" spans="1:13" x14ac:dyDescent="0.25">
      <c r="A93" s="3"/>
      <c r="B93" s="2"/>
      <c r="D93" s="2" t="s">
        <v>56</v>
      </c>
      <c r="F93" s="2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3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C96" s="4"/>
      <c r="D96" s="4"/>
      <c r="E96" s="4"/>
      <c r="F96" s="3"/>
      <c r="G96" s="3"/>
      <c r="H96" s="3"/>
      <c r="I96" s="3"/>
      <c r="J96" s="3"/>
      <c r="K96" s="3"/>
      <c r="L96" s="3"/>
      <c r="M96" s="3"/>
    </row>
    <row r="97" spans="1:12" x14ac:dyDescent="0.25">
      <c r="B97" s="4"/>
      <c r="C97" s="4"/>
      <c r="D97" s="4"/>
      <c r="E97" s="4"/>
      <c r="F97" s="3"/>
      <c r="G97" s="3"/>
      <c r="H97" s="3"/>
      <c r="I97" s="3"/>
      <c r="J97" s="3"/>
      <c r="K97" s="3"/>
      <c r="L97" s="3"/>
    </row>
    <row r="98" spans="1:12" x14ac:dyDescent="0.25">
      <c r="A98" s="34" t="s">
        <v>45</v>
      </c>
      <c r="B98" s="34"/>
      <c r="C98" s="34"/>
      <c r="D98" s="34"/>
      <c r="E98" s="2"/>
      <c r="F98" s="3"/>
      <c r="G98" s="3"/>
      <c r="H98" s="3"/>
      <c r="I98" s="3"/>
      <c r="J98" s="3"/>
      <c r="K98" s="3"/>
      <c r="L98" s="3"/>
    </row>
    <row r="99" spans="1:12" x14ac:dyDescent="0.25">
      <c r="A99" s="35" t="s">
        <v>64</v>
      </c>
      <c r="B99" s="35"/>
      <c r="C99" s="35"/>
      <c r="D99" s="35"/>
      <c r="E99" s="2"/>
      <c r="F99" s="3"/>
      <c r="G99" s="3"/>
      <c r="H99" s="3"/>
      <c r="I99" s="3"/>
      <c r="J99" s="3"/>
      <c r="K99" s="3"/>
      <c r="L99" s="3"/>
    </row>
    <row r="100" spans="1:12" x14ac:dyDescent="0.25">
      <c r="A100" s="34" t="s">
        <v>5</v>
      </c>
      <c r="B100" s="34"/>
      <c r="C100" s="34"/>
      <c r="D100" s="34"/>
      <c r="E100" s="2"/>
      <c r="F100" s="3"/>
      <c r="G100" s="3"/>
      <c r="H100" s="3"/>
      <c r="I100" s="3"/>
      <c r="J100" s="3"/>
      <c r="K100" s="3"/>
      <c r="L100" s="3"/>
    </row>
    <row r="101" spans="1:12" x14ac:dyDescent="0.25">
      <c r="A101" s="34" t="str">
        <f>A63</f>
        <v>с 13 февраля 2026 года</v>
      </c>
      <c r="B101" s="34"/>
      <c r="C101" s="34"/>
      <c r="D101" s="34"/>
      <c r="E101" s="2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5"/>
      <c r="D102" s="5"/>
      <c r="E102" s="3"/>
      <c r="F102" s="3"/>
      <c r="G102" s="3"/>
      <c r="H102" s="3"/>
      <c r="I102" s="3"/>
      <c r="J102" s="3"/>
      <c r="K102" s="3"/>
      <c r="L102" s="3"/>
    </row>
    <row r="103" spans="1:12" ht="31.5" x14ac:dyDescent="0.25">
      <c r="A103" s="25" t="s">
        <v>6</v>
      </c>
      <c r="B103" s="25" t="s">
        <v>7</v>
      </c>
      <c r="C103" s="24" t="s">
        <v>54</v>
      </c>
      <c r="D103" s="24" t="s">
        <v>55</v>
      </c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6">
        <v>1</v>
      </c>
      <c r="B104" s="8" t="s">
        <v>17</v>
      </c>
      <c r="C104" s="6">
        <v>0.66</v>
      </c>
      <c r="D104" s="6">
        <f>C104</f>
        <v>0.66</v>
      </c>
      <c r="E104" s="3"/>
      <c r="F104" s="3" t="s">
        <v>63</v>
      </c>
      <c r="G104" s="3"/>
      <c r="H104" s="3"/>
      <c r="I104" s="3"/>
      <c r="K104" s="3"/>
      <c r="L104" s="3"/>
    </row>
    <row r="105" spans="1:12" x14ac:dyDescent="0.25">
      <c r="A105" s="6">
        <v>2</v>
      </c>
      <c r="B105" s="6" t="s">
        <v>15</v>
      </c>
      <c r="C105" s="9">
        <f>K92</f>
        <v>5.85</v>
      </c>
      <c r="D105" s="10">
        <f>C105</f>
        <v>5.85</v>
      </c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6">
        <v>3</v>
      </c>
      <c r="B106" s="6" t="s">
        <v>16</v>
      </c>
      <c r="C106" s="10">
        <f>ROUND(C104*C105,2)</f>
        <v>3.86</v>
      </c>
      <c r="D106" s="27">
        <f t="shared" ref="D106:D113" si="6">C106</f>
        <v>3.86</v>
      </c>
      <c r="E106" s="3"/>
      <c r="F106" s="12" t="s">
        <v>62</v>
      </c>
      <c r="G106" s="3"/>
      <c r="H106" s="3"/>
      <c r="I106" s="3"/>
      <c r="J106" s="3"/>
      <c r="K106" s="3"/>
      <c r="L106" s="3"/>
    </row>
    <row r="107" spans="1:12" x14ac:dyDescent="0.25">
      <c r="A107" s="6">
        <v>4</v>
      </c>
      <c r="B107" s="6" t="s">
        <v>29</v>
      </c>
      <c r="C107" s="10">
        <f>ROUND(C106*10.63%,2)</f>
        <v>0.41</v>
      </c>
      <c r="D107" s="6">
        <f t="shared" si="6"/>
        <v>0.41</v>
      </c>
      <c r="E107" s="3"/>
      <c r="F107" s="12" t="s">
        <v>69</v>
      </c>
      <c r="G107" s="3"/>
      <c r="H107" s="3"/>
      <c r="I107" s="3"/>
      <c r="J107" s="3"/>
      <c r="K107" s="3"/>
      <c r="L107" s="3"/>
    </row>
    <row r="108" spans="1:12" x14ac:dyDescent="0.25">
      <c r="A108" s="6">
        <v>5</v>
      </c>
      <c r="B108" s="6" t="s">
        <v>32</v>
      </c>
      <c r="C108" s="10">
        <f>SUM(C106:C107)</f>
        <v>4.2699999999999996</v>
      </c>
      <c r="D108" s="6">
        <f t="shared" si="6"/>
        <v>4.2699999999999996</v>
      </c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6">
        <v>6</v>
      </c>
      <c r="B109" s="6" t="s">
        <v>11</v>
      </c>
      <c r="C109" s="10">
        <f>ROUND(C108*34%,2)</f>
        <v>1.45</v>
      </c>
      <c r="D109" s="6">
        <f t="shared" si="6"/>
        <v>1.45</v>
      </c>
      <c r="E109" s="3"/>
      <c r="F109" s="3"/>
      <c r="G109" s="3"/>
      <c r="H109" s="3"/>
      <c r="I109" s="3"/>
      <c r="J109" s="3"/>
    </row>
    <row r="110" spans="1:12" x14ac:dyDescent="0.25">
      <c r="A110" s="6">
        <v>7</v>
      </c>
      <c r="B110" s="11" t="s">
        <v>70</v>
      </c>
      <c r="C110" s="10">
        <f>ROUND(C108*1.2%,2)</f>
        <v>0.05</v>
      </c>
      <c r="D110" s="6">
        <f t="shared" si="6"/>
        <v>0.05</v>
      </c>
      <c r="E110" s="3"/>
      <c r="F110" s="3"/>
    </row>
    <row r="111" spans="1:12" x14ac:dyDescent="0.25">
      <c r="A111" s="6">
        <v>8</v>
      </c>
      <c r="B111" s="11" t="s">
        <v>71</v>
      </c>
      <c r="C111" s="10">
        <f>ROUND(C108*63.4%,2)</f>
        <v>2.71</v>
      </c>
      <c r="D111" s="6">
        <f t="shared" si="6"/>
        <v>2.71</v>
      </c>
      <c r="E111" s="3"/>
    </row>
    <row r="112" spans="1:12" x14ac:dyDescent="0.25">
      <c r="A112" s="6">
        <v>9</v>
      </c>
      <c r="B112" s="11" t="s">
        <v>33</v>
      </c>
      <c r="C112" s="10">
        <f>J120</f>
        <v>0.75</v>
      </c>
      <c r="D112" s="6">
        <f t="shared" si="6"/>
        <v>0.75</v>
      </c>
      <c r="E112" s="3"/>
      <c r="F112" s="1" t="s">
        <v>34</v>
      </c>
      <c r="I112" s="1">
        <v>300</v>
      </c>
      <c r="J112" s="1" t="s">
        <v>14</v>
      </c>
    </row>
    <row r="113" spans="1:13" x14ac:dyDescent="0.25">
      <c r="A113" s="6">
        <v>10</v>
      </c>
      <c r="B113" s="6" t="s">
        <v>9</v>
      </c>
      <c r="C113" s="10">
        <f>SUM(C108:C112)</f>
        <v>9.23</v>
      </c>
      <c r="D113" s="6">
        <f t="shared" si="6"/>
        <v>9.23</v>
      </c>
      <c r="E113" s="3"/>
      <c r="F113" s="1" t="s">
        <v>35</v>
      </c>
      <c r="I113" s="1">
        <v>29.19</v>
      </c>
      <c r="J113" s="1" t="s">
        <v>14</v>
      </c>
    </row>
    <row r="114" spans="1:13" x14ac:dyDescent="0.25">
      <c r="A114" s="11">
        <v>11</v>
      </c>
      <c r="B114" s="11" t="s">
        <v>44</v>
      </c>
      <c r="C114" s="16">
        <v>10</v>
      </c>
      <c r="D114" s="16">
        <v>30</v>
      </c>
      <c r="E114" s="2"/>
      <c r="F114" s="4"/>
      <c r="G114" s="4"/>
      <c r="H114" s="4"/>
      <c r="I114" s="4"/>
      <c r="J114" s="4"/>
      <c r="K114" s="4"/>
      <c r="L114" s="4"/>
      <c r="M114" s="4"/>
    </row>
    <row r="115" spans="1:13" x14ac:dyDescent="0.25">
      <c r="A115" s="11">
        <v>12</v>
      </c>
      <c r="B115" s="11" t="s">
        <v>21</v>
      </c>
      <c r="C115" s="9">
        <f>ROUND(C113*C114%,2)</f>
        <v>0.92</v>
      </c>
      <c r="D115" s="9">
        <f t="shared" ref="D115" si="7">ROUND(D113*D114%,2)</f>
        <v>2.77</v>
      </c>
      <c r="E115" s="2"/>
      <c r="F115" s="4" t="s">
        <v>37</v>
      </c>
      <c r="G115" s="4"/>
      <c r="H115" s="4"/>
      <c r="I115" s="4">
        <v>373</v>
      </c>
      <c r="J115" s="4" t="s">
        <v>14</v>
      </c>
      <c r="K115" s="4"/>
      <c r="L115" s="4"/>
      <c r="M115" s="4"/>
    </row>
    <row r="116" spans="1:13" x14ac:dyDescent="0.25">
      <c r="A116" s="11">
        <v>13</v>
      </c>
      <c r="B116" s="11" t="s">
        <v>9</v>
      </c>
      <c r="C116" s="9">
        <f>ROUND(C113+C115,2)</f>
        <v>10.15</v>
      </c>
      <c r="D116" s="9">
        <f>ROUND(D113+D115,2)</f>
        <v>12</v>
      </c>
      <c r="E116" s="2"/>
      <c r="F116" s="4" t="s">
        <v>36</v>
      </c>
      <c r="G116" s="4"/>
      <c r="H116" s="4"/>
      <c r="I116" s="4">
        <v>770.85</v>
      </c>
      <c r="J116" s="4" t="s">
        <v>14</v>
      </c>
      <c r="K116" s="4" t="s">
        <v>22</v>
      </c>
      <c r="L116" s="4"/>
      <c r="M116" s="4"/>
    </row>
    <row r="117" spans="1:13" x14ac:dyDescent="0.25">
      <c r="A117" s="11">
        <v>14</v>
      </c>
      <c r="B117" s="11" t="s">
        <v>19</v>
      </c>
      <c r="C117" s="9"/>
      <c r="D117" s="9">
        <f t="shared" ref="D117" si="8">ROUND(D116*20%,2)</f>
        <v>2.4</v>
      </c>
      <c r="E117" s="2"/>
      <c r="F117" s="4" t="s">
        <v>38</v>
      </c>
      <c r="G117" s="4"/>
      <c r="H117" s="4"/>
      <c r="I117" s="4">
        <v>50</v>
      </c>
      <c r="J117" s="4" t="s">
        <v>14</v>
      </c>
      <c r="K117" s="4"/>
      <c r="L117" s="4"/>
      <c r="M117" s="4"/>
    </row>
    <row r="118" spans="1:13" x14ac:dyDescent="0.25">
      <c r="A118" s="11">
        <v>15</v>
      </c>
      <c r="B118" s="11" t="s">
        <v>20</v>
      </c>
      <c r="C118" s="9">
        <f>SUM(C116:C117)</f>
        <v>10.15</v>
      </c>
      <c r="D118" s="9">
        <f t="shared" ref="D118" si="9">SUM(D116:D117)</f>
        <v>14.4</v>
      </c>
      <c r="E118" s="2"/>
      <c r="F118" s="4" t="s">
        <v>9</v>
      </c>
      <c r="G118" s="4"/>
      <c r="H118" s="4"/>
      <c r="I118" s="4">
        <f>SUM(I112:I117)</f>
        <v>1523.04</v>
      </c>
      <c r="J118" s="4" t="s">
        <v>14</v>
      </c>
      <c r="K118" s="4"/>
      <c r="L118" s="4"/>
      <c r="M118" s="4"/>
    </row>
    <row r="119" spans="1:13" x14ac:dyDescent="0.25">
      <c r="A119" s="3"/>
      <c r="B119" s="3"/>
      <c r="C119" s="3"/>
      <c r="D119" s="3"/>
      <c r="E119" s="3"/>
      <c r="F119" s="3" t="s">
        <v>72</v>
      </c>
      <c r="J119" s="1">
        <v>2024</v>
      </c>
      <c r="K119" s="1" t="s">
        <v>40</v>
      </c>
    </row>
    <row r="120" spans="1:13" x14ac:dyDescent="0.25">
      <c r="A120" s="3"/>
      <c r="B120" s="3"/>
      <c r="C120" s="3"/>
      <c r="D120" s="3"/>
      <c r="E120" s="3"/>
      <c r="F120" s="3" t="s">
        <v>60</v>
      </c>
      <c r="J120" s="26">
        <f>ROUND(I118/J119,2)</f>
        <v>0.75</v>
      </c>
      <c r="K120" s="1" t="s">
        <v>59</v>
      </c>
    </row>
    <row r="121" spans="1:13" x14ac:dyDescent="0.25">
      <c r="A121" s="3"/>
      <c r="B121" s="3"/>
      <c r="C121" s="3"/>
      <c r="D121" s="3"/>
      <c r="E121" s="3"/>
      <c r="F121" s="3"/>
    </row>
    <row r="122" spans="1:13" x14ac:dyDescent="0.25">
      <c r="A122" s="3"/>
      <c r="B122" s="3"/>
      <c r="C122" s="3"/>
      <c r="D122" s="3"/>
      <c r="E122" s="3"/>
      <c r="F122" s="3"/>
    </row>
    <row r="124" spans="1:13" x14ac:dyDescent="0.25">
      <c r="A124" s="3" t="s">
        <v>12</v>
      </c>
      <c r="C124" s="3" t="str">
        <f>C86</f>
        <v>Е.А. Прудникова</v>
      </c>
      <c r="D124" s="3"/>
      <c r="E124" s="3"/>
    </row>
  </sheetData>
  <mergeCells count="12">
    <mergeCell ref="A98:D98"/>
    <mergeCell ref="A99:D99"/>
    <mergeCell ref="A100:D100"/>
    <mergeCell ref="A101:D101"/>
    <mergeCell ref="A63:D63"/>
    <mergeCell ref="A62:D62"/>
    <mergeCell ref="A10:D10"/>
    <mergeCell ref="A11:D11"/>
    <mergeCell ref="A12:D12"/>
    <mergeCell ref="A60:D60"/>
    <mergeCell ref="A61:D61"/>
    <mergeCell ref="A13:D13"/>
  </mergeCells>
  <pageMargins left="0.70866141732283472" right="0.11811023622047245" top="0.74803149606299213" bottom="0.35433070866141736" header="0.31496062992125984" footer="0.31496062992125984"/>
  <pageSetup paperSize="9" scale="94" orientation="portrait" verticalDpi="0" r:id="rId1"/>
  <rowBreaks count="2" manualBreakCount="2">
    <brk id="50" max="12" man="1"/>
    <brk id="8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Normal="100" zoomScaleSheetLayoutView="100" workbookViewId="0">
      <selection activeCell="D8" sqref="D8"/>
    </sheetView>
  </sheetViews>
  <sheetFormatPr defaultColWidth="9.140625" defaultRowHeight="15.75" x14ac:dyDescent="0.25"/>
  <cols>
    <col min="1" max="1" width="6.85546875" style="1" customWidth="1"/>
    <col min="2" max="2" width="38.42578125" style="1" customWidth="1"/>
    <col min="3" max="6" width="17" style="1" customWidth="1"/>
    <col min="7" max="7" width="15.5703125" style="1" customWidth="1"/>
    <col min="8" max="8" width="13.28515625" style="1" customWidth="1"/>
    <col min="9" max="10" width="9.140625" style="1"/>
    <col min="11" max="11" width="7.7109375" style="1" customWidth="1"/>
    <col min="12" max="16384" width="9.140625" style="1"/>
  </cols>
  <sheetData>
    <row r="1" spans="1:16" x14ac:dyDescent="0.25">
      <c r="B1" s="2"/>
      <c r="D1" s="2"/>
      <c r="E1" s="2"/>
      <c r="F1" s="2" t="s">
        <v>0</v>
      </c>
      <c r="G1" s="2"/>
      <c r="H1" s="2">
        <v>3.19</v>
      </c>
      <c r="I1" s="1" t="s">
        <v>23</v>
      </c>
      <c r="J1" s="1">
        <v>1.3</v>
      </c>
      <c r="K1" s="1" t="s">
        <v>24</v>
      </c>
      <c r="L1" s="1">
        <f>ROUND(H1*J1,2)</f>
        <v>4.1500000000000004</v>
      </c>
      <c r="M1" s="1" t="s">
        <v>14</v>
      </c>
    </row>
    <row r="2" spans="1:16" x14ac:dyDescent="0.25">
      <c r="A2" s="3"/>
      <c r="B2" s="2"/>
      <c r="D2" s="2"/>
      <c r="E2" s="2"/>
      <c r="F2" s="2" t="s">
        <v>1</v>
      </c>
      <c r="G2" s="2"/>
      <c r="H2" s="2">
        <v>3.19</v>
      </c>
      <c r="I2" s="1" t="s">
        <v>23</v>
      </c>
      <c r="J2" s="1">
        <v>1.4</v>
      </c>
      <c r="K2" s="1" t="s">
        <v>24</v>
      </c>
      <c r="L2" s="1">
        <f>ROUND(H2*J2,2)</f>
        <v>4.47</v>
      </c>
      <c r="M2" s="1" t="s">
        <v>14</v>
      </c>
    </row>
    <row r="3" spans="1:16" x14ac:dyDescent="0.25">
      <c r="A3" s="3"/>
      <c r="B3" s="2"/>
      <c r="D3" s="2"/>
      <c r="E3" s="2"/>
      <c r="F3" s="2" t="s">
        <v>2</v>
      </c>
      <c r="G3" s="2"/>
      <c r="H3" s="2" t="s">
        <v>9</v>
      </c>
      <c r="L3" s="1">
        <f>SUM(L1:L2)</f>
        <v>8.620000000000001</v>
      </c>
      <c r="M3" s="1" t="s">
        <v>14</v>
      </c>
    </row>
    <row r="4" spans="1:16" x14ac:dyDescent="0.25">
      <c r="A4" s="3"/>
      <c r="B4" s="2"/>
      <c r="D4" s="2"/>
      <c r="E4" s="2"/>
      <c r="F4" s="2" t="s">
        <v>3</v>
      </c>
      <c r="G4" s="2"/>
      <c r="H4" s="2" t="s">
        <v>25</v>
      </c>
      <c r="I4" s="3">
        <f>L3</f>
        <v>8.620000000000001</v>
      </c>
      <c r="J4" s="3" t="s">
        <v>26</v>
      </c>
      <c r="K4" s="1">
        <v>2</v>
      </c>
      <c r="L4" s="3" t="s">
        <v>27</v>
      </c>
      <c r="M4" s="3">
        <f>ROUND(I4/K4,2)</f>
        <v>4.3099999999999996</v>
      </c>
      <c r="N4" s="3" t="s">
        <v>14</v>
      </c>
      <c r="O4" s="3"/>
      <c r="P4" s="3"/>
    </row>
    <row r="5" spans="1:16" x14ac:dyDescent="0.25">
      <c r="A5" s="3"/>
      <c r="B5" s="2"/>
      <c r="D5" s="2"/>
      <c r="E5" s="2"/>
      <c r="F5" s="2" t="s">
        <v>4</v>
      </c>
      <c r="G5" s="2"/>
      <c r="H5" s="2"/>
      <c r="I5" s="3"/>
      <c r="J5" s="3"/>
      <c r="K5" s="3"/>
      <c r="L5" s="3"/>
      <c r="M5" s="3"/>
      <c r="N5" s="3"/>
      <c r="O5" s="3"/>
      <c r="P5" s="3"/>
    </row>
    <row r="6" spans="1:16" ht="15.6" x14ac:dyDescent="0.3">
      <c r="A6" s="3"/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</row>
    <row r="7" spans="1:16" ht="16.149999999999999" customHeight="1" x14ac:dyDescent="0.3">
      <c r="A7" s="3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</row>
    <row r="8" spans="1:16" ht="15.6" x14ac:dyDescent="0.3">
      <c r="B8" s="4"/>
      <c r="C8" s="4"/>
      <c r="D8" s="4"/>
      <c r="E8" s="4"/>
      <c r="F8" s="4"/>
      <c r="G8" s="4"/>
      <c r="H8" s="3"/>
      <c r="I8" s="3"/>
      <c r="J8" s="3"/>
      <c r="K8" s="3"/>
      <c r="L8" s="3"/>
      <c r="M8" s="3"/>
      <c r="N8" s="3"/>
      <c r="O8" s="3"/>
      <c r="P8" s="3"/>
    </row>
    <row r="9" spans="1:16" ht="15.6" x14ac:dyDescent="0.3">
      <c r="B9" s="4"/>
      <c r="C9" s="4"/>
      <c r="D9" s="4"/>
      <c r="E9" s="4"/>
      <c r="F9" s="4"/>
      <c r="G9" s="4"/>
      <c r="H9" s="3"/>
      <c r="I9" s="3"/>
      <c r="J9" s="3"/>
      <c r="K9" s="3"/>
      <c r="L9" s="3"/>
      <c r="M9" s="3"/>
      <c r="N9" s="3"/>
    </row>
    <row r="10" spans="1:16" x14ac:dyDescent="0.25">
      <c r="A10" s="34" t="s">
        <v>45</v>
      </c>
      <c r="B10" s="34"/>
      <c r="C10" s="34"/>
      <c r="D10" s="34"/>
      <c r="E10" s="34"/>
      <c r="F10" s="34"/>
      <c r="G10" s="2"/>
      <c r="H10" s="3"/>
      <c r="I10" s="3"/>
      <c r="J10" s="3"/>
      <c r="K10" s="3"/>
      <c r="L10" s="3"/>
      <c r="M10" s="3"/>
      <c r="N10" s="3"/>
    </row>
    <row r="11" spans="1:16" x14ac:dyDescent="0.25">
      <c r="A11" s="34" t="s">
        <v>42</v>
      </c>
      <c r="B11" s="34"/>
      <c r="C11" s="34"/>
      <c r="D11" s="34"/>
      <c r="E11" s="34"/>
      <c r="F11" s="34"/>
      <c r="G11" s="2"/>
      <c r="H11" s="3"/>
      <c r="I11" s="3"/>
      <c r="J11" s="3"/>
      <c r="K11" s="3"/>
      <c r="L11" s="3"/>
      <c r="M11" s="3"/>
      <c r="N11" s="3"/>
    </row>
    <row r="12" spans="1:16" ht="16.149999999999999" customHeight="1" x14ac:dyDescent="0.25">
      <c r="A12" s="34" t="s">
        <v>5</v>
      </c>
      <c r="B12" s="34"/>
      <c r="C12" s="34"/>
      <c r="D12" s="34"/>
      <c r="E12" s="34"/>
      <c r="F12" s="34"/>
      <c r="G12" s="2"/>
      <c r="H12" s="3"/>
      <c r="I12" s="3"/>
      <c r="J12" s="3"/>
      <c r="K12" s="3"/>
      <c r="L12" s="3"/>
      <c r="M12" s="3"/>
      <c r="N12" s="3"/>
    </row>
    <row r="13" spans="1:16" ht="15.6" x14ac:dyDescent="0.3">
      <c r="A13" s="3"/>
      <c r="B13" s="3"/>
      <c r="C13" s="5"/>
      <c r="D13" s="5"/>
      <c r="E13" s="5"/>
      <c r="F13" s="5"/>
      <c r="G13" s="3"/>
      <c r="H13" s="3"/>
      <c r="I13" s="3"/>
      <c r="J13" s="3"/>
      <c r="K13" s="3"/>
      <c r="L13" s="3"/>
      <c r="M13" s="3"/>
      <c r="N13" s="3"/>
    </row>
    <row r="14" spans="1:16" x14ac:dyDescent="0.25">
      <c r="A14" s="6" t="s">
        <v>6</v>
      </c>
      <c r="B14" s="7" t="s">
        <v>7</v>
      </c>
      <c r="C14" s="7" t="s">
        <v>8</v>
      </c>
      <c r="D14" s="7" t="s">
        <v>8</v>
      </c>
      <c r="E14" s="7" t="s">
        <v>8</v>
      </c>
      <c r="F14" s="7" t="s">
        <v>8</v>
      </c>
      <c r="G14" s="3"/>
      <c r="H14" s="3"/>
      <c r="I14" s="3"/>
      <c r="J14" s="3"/>
      <c r="K14" s="3"/>
      <c r="L14" s="3"/>
      <c r="M14" s="3"/>
      <c r="N14" s="3"/>
    </row>
    <row r="15" spans="1:16" x14ac:dyDescent="0.25">
      <c r="A15" s="6">
        <v>1</v>
      </c>
      <c r="B15" s="8" t="s">
        <v>17</v>
      </c>
      <c r="C15" s="6">
        <v>0.66</v>
      </c>
      <c r="D15" s="6">
        <f>C15</f>
        <v>0.66</v>
      </c>
      <c r="E15" s="6">
        <f>C15</f>
        <v>0.66</v>
      </c>
      <c r="F15" s="6">
        <f>C15</f>
        <v>0.66</v>
      </c>
      <c r="G15" s="3"/>
      <c r="H15" s="3">
        <v>0.33</v>
      </c>
      <c r="I15" s="3" t="s">
        <v>43</v>
      </c>
      <c r="J15" s="3">
        <v>2</v>
      </c>
      <c r="K15" s="3" t="s">
        <v>27</v>
      </c>
      <c r="L15" s="1">
        <f>H15*J15</f>
        <v>0.66</v>
      </c>
      <c r="M15" s="3" t="s">
        <v>28</v>
      </c>
      <c r="N15" s="3"/>
    </row>
    <row r="16" spans="1:16" x14ac:dyDescent="0.25">
      <c r="A16" s="6">
        <v>2</v>
      </c>
      <c r="B16" s="6" t="s">
        <v>15</v>
      </c>
      <c r="C16" s="9">
        <v>4.3099999999999996</v>
      </c>
      <c r="D16" s="6">
        <f t="shared" ref="D16:D24" si="0">C16</f>
        <v>4.3099999999999996</v>
      </c>
      <c r="E16" s="6">
        <f t="shared" ref="E16:E24" si="1">C16</f>
        <v>4.3099999999999996</v>
      </c>
      <c r="F16" s="6">
        <f t="shared" ref="F16:F24" si="2">C16</f>
        <v>4.3099999999999996</v>
      </c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6">
        <v>3</v>
      </c>
      <c r="B17" s="6" t="s">
        <v>16</v>
      </c>
      <c r="C17" s="10">
        <f>ROUND(C15*C16,2)</f>
        <v>2.84</v>
      </c>
      <c r="D17" s="6">
        <f t="shared" si="0"/>
        <v>2.84</v>
      </c>
      <c r="E17" s="6">
        <f t="shared" si="1"/>
        <v>2.84</v>
      </c>
      <c r="F17" s="6">
        <f t="shared" si="2"/>
        <v>2.84</v>
      </c>
      <c r="G17" s="3"/>
      <c r="H17" s="12" t="s">
        <v>30</v>
      </c>
      <c r="I17" s="3"/>
      <c r="J17" s="3"/>
      <c r="K17" s="3"/>
      <c r="L17" s="3"/>
      <c r="M17" s="3"/>
      <c r="N17" s="3"/>
    </row>
    <row r="18" spans="1:14" x14ac:dyDescent="0.25">
      <c r="A18" s="6">
        <v>4</v>
      </c>
      <c r="B18" s="6" t="s">
        <v>29</v>
      </c>
      <c r="C18" s="10">
        <f>ROUND(C17*10.12%,2)</f>
        <v>0.28999999999999998</v>
      </c>
      <c r="D18" s="6">
        <f t="shared" si="0"/>
        <v>0.28999999999999998</v>
      </c>
      <c r="E18" s="6">
        <f t="shared" si="1"/>
        <v>0.28999999999999998</v>
      </c>
      <c r="F18" s="6">
        <f t="shared" si="2"/>
        <v>0.28999999999999998</v>
      </c>
      <c r="G18" s="3"/>
      <c r="H18" s="12" t="s">
        <v>31</v>
      </c>
      <c r="I18" s="3"/>
      <c r="J18" s="3"/>
      <c r="K18" s="3"/>
      <c r="L18" s="3"/>
      <c r="M18" s="3"/>
      <c r="N18" s="3"/>
    </row>
    <row r="19" spans="1:14" x14ac:dyDescent="0.25">
      <c r="A19" s="6">
        <v>5</v>
      </c>
      <c r="B19" s="6" t="s">
        <v>32</v>
      </c>
      <c r="C19" s="10">
        <f>SUM(C17:C18)</f>
        <v>3.13</v>
      </c>
      <c r="D19" s="6">
        <f t="shared" si="0"/>
        <v>3.13</v>
      </c>
      <c r="E19" s="6">
        <f t="shared" si="1"/>
        <v>3.13</v>
      </c>
      <c r="F19" s="6">
        <f t="shared" si="2"/>
        <v>3.13</v>
      </c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6">
        <v>6</v>
      </c>
      <c r="B20" s="6" t="s">
        <v>11</v>
      </c>
      <c r="C20" s="10">
        <f>ROUND(C19*34%,2)</f>
        <v>1.06</v>
      </c>
      <c r="D20" s="6">
        <f t="shared" si="0"/>
        <v>1.06</v>
      </c>
      <c r="E20" s="6">
        <f t="shared" si="1"/>
        <v>1.06</v>
      </c>
      <c r="F20" s="6">
        <f t="shared" si="2"/>
        <v>1.06</v>
      </c>
      <c r="G20" s="3"/>
      <c r="H20" s="3"/>
      <c r="I20" s="3"/>
      <c r="J20" s="3"/>
      <c r="K20" s="3"/>
      <c r="L20" s="3"/>
    </row>
    <row r="21" spans="1:14" x14ac:dyDescent="0.25">
      <c r="A21" s="6">
        <v>7</v>
      </c>
      <c r="B21" s="11" t="s">
        <v>10</v>
      </c>
      <c r="C21" s="10">
        <f>ROUND(C19*0.9%,2)</f>
        <v>0.03</v>
      </c>
      <c r="D21" s="6">
        <f t="shared" si="0"/>
        <v>0.03</v>
      </c>
      <c r="E21" s="6">
        <f t="shared" si="1"/>
        <v>0.03</v>
      </c>
      <c r="F21" s="6">
        <f t="shared" si="2"/>
        <v>0.03</v>
      </c>
      <c r="G21" s="3"/>
      <c r="H21" s="3"/>
    </row>
    <row r="22" spans="1:14" x14ac:dyDescent="0.25">
      <c r="A22" s="6">
        <v>8</v>
      </c>
      <c r="B22" s="11" t="s">
        <v>18</v>
      </c>
      <c r="C22" s="10">
        <f>ROUND(C19*57.8%,2)</f>
        <v>1.81</v>
      </c>
      <c r="D22" s="6">
        <f t="shared" si="0"/>
        <v>1.81</v>
      </c>
      <c r="E22" s="6">
        <f t="shared" si="1"/>
        <v>1.81</v>
      </c>
      <c r="F22" s="6">
        <f t="shared" si="2"/>
        <v>1.81</v>
      </c>
      <c r="G22" s="3"/>
    </row>
    <row r="23" spans="1:14" x14ac:dyDescent="0.25">
      <c r="A23" s="6">
        <v>9</v>
      </c>
      <c r="B23" s="11" t="s">
        <v>33</v>
      </c>
      <c r="C23" s="10">
        <f>ROUND((300+29.19+373+770.85+50)/2037,2)</f>
        <v>0.75</v>
      </c>
      <c r="D23" s="6">
        <f t="shared" si="0"/>
        <v>0.75</v>
      </c>
      <c r="E23" s="6">
        <f t="shared" si="1"/>
        <v>0.75</v>
      </c>
      <c r="F23" s="6">
        <f t="shared" si="2"/>
        <v>0.75</v>
      </c>
      <c r="G23" s="3"/>
      <c r="H23" s="1" t="s">
        <v>34</v>
      </c>
      <c r="K23" s="1">
        <v>300</v>
      </c>
      <c r="L23" s="1" t="s">
        <v>14</v>
      </c>
    </row>
    <row r="24" spans="1:14" x14ac:dyDescent="0.25">
      <c r="A24" s="6">
        <v>10</v>
      </c>
      <c r="B24" s="6" t="s">
        <v>9</v>
      </c>
      <c r="C24" s="10">
        <f>SUM(C19:C23)</f>
        <v>6.7799999999999994</v>
      </c>
      <c r="D24" s="6">
        <f t="shared" si="0"/>
        <v>6.7799999999999994</v>
      </c>
      <c r="E24" s="6">
        <f t="shared" si="1"/>
        <v>6.7799999999999994</v>
      </c>
      <c r="F24" s="6">
        <f t="shared" si="2"/>
        <v>6.7799999999999994</v>
      </c>
      <c r="G24" s="3"/>
      <c r="H24" s="1" t="s">
        <v>35</v>
      </c>
      <c r="K24" s="1">
        <v>29.19</v>
      </c>
      <c r="L24" s="1" t="s">
        <v>14</v>
      </c>
    </row>
    <row r="25" spans="1:14" x14ac:dyDescent="0.25">
      <c r="A25" s="13">
        <v>11</v>
      </c>
      <c r="B25" s="13" t="s">
        <v>44</v>
      </c>
      <c r="C25" s="14">
        <v>10</v>
      </c>
      <c r="D25" s="14">
        <v>30</v>
      </c>
      <c r="E25" s="14">
        <v>50</v>
      </c>
      <c r="F25" s="14">
        <v>100</v>
      </c>
      <c r="G25" s="3"/>
    </row>
    <row r="26" spans="1:14" x14ac:dyDescent="0.25">
      <c r="A26" s="6">
        <v>12</v>
      </c>
      <c r="B26" s="6" t="s">
        <v>21</v>
      </c>
      <c r="C26" s="10">
        <f>ROUND(C24*C25%,2)</f>
        <v>0.68</v>
      </c>
      <c r="D26" s="10">
        <f t="shared" ref="D26:F26" si="3">ROUND(D24*D25%,2)</f>
        <v>2.0299999999999998</v>
      </c>
      <c r="E26" s="10">
        <f t="shared" si="3"/>
        <v>3.39</v>
      </c>
      <c r="F26" s="10">
        <f t="shared" si="3"/>
        <v>6.78</v>
      </c>
      <c r="G26" s="3"/>
      <c r="H26" s="1" t="s">
        <v>37</v>
      </c>
      <c r="K26" s="1">
        <v>373</v>
      </c>
      <c r="L26" s="1" t="s">
        <v>14</v>
      </c>
    </row>
    <row r="27" spans="1:14" x14ac:dyDescent="0.25">
      <c r="A27" s="6">
        <v>13</v>
      </c>
      <c r="B27" s="6" t="s">
        <v>9</v>
      </c>
      <c r="C27" s="10">
        <f>C24+C26</f>
        <v>7.4599999999999991</v>
      </c>
      <c r="D27" s="10">
        <f t="shared" ref="D27:F27" si="4">D24+D26</f>
        <v>8.8099999999999987</v>
      </c>
      <c r="E27" s="10">
        <f t="shared" si="4"/>
        <v>10.17</v>
      </c>
      <c r="F27" s="10">
        <f t="shared" si="4"/>
        <v>13.559999999999999</v>
      </c>
      <c r="G27" s="3"/>
      <c r="H27" s="1" t="s">
        <v>36</v>
      </c>
      <c r="K27" s="1">
        <v>770.85</v>
      </c>
      <c r="L27" s="1" t="s">
        <v>14</v>
      </c>
      <c r="M27" s="1" t="s">
        <v>22</v>
      </c>
    </row>
    <row r="28" spans="1:14" x14ac:dyDescent="0.25">
      <c r="A28" s="6">
        <v>14</v>
      </c>
      <c r="B28" s="6" t="s">
        <v>19</v>
      </c>
      <c r="C28" s="10">
        <f>ROUND(C27*20%,2)</f>
        <v>1.49</v>
      </c>
      <c r="D28" s="10">
        <f t="shared" ref="D28:F28" si="5">ROUND(D27*20%,2)</f>
        <v>1.76</v>
      </c>
      <c r="E28" s="10">
        <f t="shared" si="5"/>
        <v>2.0299999999999998</v>
      </c>
      <c r="F28" s="10">
        <f t="shared" si="5"/>
        <v>2.71</v>
      </c>
      <c r="G28" s="3"/>
      <c r="H28" s="1" t="s">
        <v>38</v>
      </c>
      <c r="K28" s="1">
        <v>50</v>
      </c>
      <c r="L28" s="1" t="s">
        <v>14</v>
      </c>
    </row>
    <row r="29" spans="1:14" x14ac:dyDescent="0.25">
      <c r="A29" s="13">
        <v>15</v>
      </c>
      <c r="B29" s="13" t="s">
        <v>20</v>
      </c>
      <c r="C29" s="15">
        <f>SUM(C27:C28)</f>
        <v>8.9499999999999993</v>
      </c>
      <c r="D29" s="15">
        <f t="shared" ref="D29:F29" si="6">SUM(D27:D28)</f>
        <v>10.569999999999999</v>
      </c>
      <c r="E29" s="15">
        <f t="shared" si="6"/>
        <v>12.2</v>
      </c>
      <c r="F29" s="15">
        <f t="shared" si="6"/>
        <v>16.27</v>
      </c>
      <c r="G29" s="3"/>
      <c r="H29" s="1" t="s">
        <v>9</v>
      </c>
      <c r="K29" s="1">
        <f>SUM(K23:K28)</f>
        <v>1523.04</v>
      </c>
      <c r="L29" s="1" t="s">
        <v>14</v>
      </c>
    </row>
    <row r="30" spans="1:14" x14ac:dyDescent="0.25">
      <c r="A30" s="3"/>
      <c r="B30" s="3"/>
      <c r="C30" s="3"/>
      <c r="D30" s="3"/>
      <c r="E30" s="3"/>
      <c r="F30" s="3"/>
      <c r="G30" s="3"/>
      <c r="H30" s="3" t="s">
        <v>39</v>
      </c>
      <c r="L30" s="1">
        <v>2037</v>
      </c>
      <c r="M30" s="1" t="s">
        <v>40</v>
      </c>
    </row>
    <row r="31" spans="1:14" x14ac:dyDescent="0.25">
      <c r="A31" s="3"/>
      <c r="B31" s="3"/>
      <c r="C31" s="3"/>
      <c r="D31" s="3"/>
      <c r="E31" s="3"/>
      <c r="F31" s="3"/>
      <c r="G31" s="3"/>
      <c r="H31" s="3"/>
    </row>
    <row r="32" spans="1:14" x14ac:dyDescent="0.25">
      <c r="B32" s="3" t="s">
        <v>12</v>
      </c>
      <c r="C32" s="3" t="s">
        <v>13</v>
      </c>
    </row>
    <row r="33" spans="1:16" x14ac:dyDescent="0.25">
      <c r="D33" s="3"/>
      <c r="E33" s="3"/>
      <c r="F33" s="3"/>
      <c r="G33" s="3"/>
    </row>
    <row r="35" spans="1:16" x14ac:dyDescent="0.25">
      <c r="B35" s="2"/>
      <c r="D35" s="2"/>
      <c r="E35" s="2"/>
      <c r="F35" s="2" t="s">
        <v>0</v>
      </c>
      <c r="H35" s="2">
        <v>3.19</v>
      </c>
      <c r="I35" s="1" t="s">
        <v>23</v>
      </c>
      <c r="J35" s="1">
        <v>1.3</v>
      </c>
      <c r="K35" s="1" t="s">
        <v>24</v>
      </c>
      <c r="L35" s="1">
        <f>ROUND(H35*J35,2)</f>
        <v>4.1500000000000004</v>
      </c>
      <c r="M35" s="1" t="s">
        <v>14</v>
      </c>
    </row>
    <row r="36" spans="1:16" x14ac:dyDescent="0.25">
      <c r="A36" s="3"/>
      <c r="B36" s="2"/>
      <c r="D36" s="2"/>
      <c r="E36" s="2"/>
      <c r="F36" s="2" t="s">
        <v>1</v>
      </c>
      <c r="H36" s="2">
        <v>3.19</v>
      </c>
      <c r="I36" s="1" t="s">
        <v>23</v>
      </c>
      <c r="J36" s="1">
        <v>1.4</v>
      </c>
      <c r="K36" s="1" t="s">
        <v>24</v>
      </c>
      <c r="L36" s="1">
        <f>ROUND(H36*J36,2)</f>
        <v>4.47</v>
      </c>
      <c r="M36" s="1" t="s">
        <v>14</v>
      </c>
    </row>
    <row r="37" spans="1:16" x14ac:dyDescent="0.25">
      <c r="A37" s="3"/>
      <c r="B37" s="2"/>
      <c r="D37" s="2"/>
      <c r="E37" s="2"/>
      <c r="F37" s="2" t="s">
        <v>2</v>
      </c>
      <c r="H37" s="2" t="s">
        <v>9</v>
      </c>
      <c r="L37" s="1">
        <f>SUM(L35:L36)</f>
        <v>8.620000000000001</v>
      </c>
      <c r="M37" s="1" t="s">
        <v>14</v>
      </c>
    </row>
    <row r="38" spans="1:16" x14ac:dyDescent="0.25">
      <c r="A38" s="3"/>
      <c r="B38" s="2"/>
      <c r="D38" s="2"/>
      <c r="E38" s="2"/>
      <c r="F38" s="2" t="s">
        <v>3</v>
      </c>
      <c r="H38" s="2" t="s">
        <v>25</v>
      </c>
      <c r="I38" s="3">
        <f>L37</f>
        <v>8.620000000000001</v>
      </c>
      <c r="J38" s="3" t="s">
        <v>26</v>
      </c>
      <c r="K38" s="1">
        <v>2</v>
      </c>
      <c r="L38" s="3" t="s">
        <v>27</v>
      </c>
      <c r="M38" s="3">
        <f>ROUND(I38/K38,2)</f>
        <v>4.3099999999999996</v>
      </c>
      <c r="N38" s="3" t="s">
        <v>14</v>
      </c>
      <c r="O38" s="3"/>
      <c r="P38" s="3"/>
    </row>
    <row r="39" spans="1:16" x14ac:dyDescent="0.25">
      <c r="A39" s="3"/>
      <c r="B39" s="2"/>
      <c r="D39" s="2"/>
      <c r="E39" s="2"/>
      <c r="F39" s="2" t="s">
        <v>4</v>
      </c>
      <c r="H39" s="2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2"/>
      <c r="C40" s="2"/>
      <c r="D40" s="2"/>
      <c r="E40" s="2"/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2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B43" s="4"/>
      <c r="C43" s="4"/>
      <c r="D43" s="4"/>
      <c r="E43" s="4"/>
      <c r="F43" s="4"/>
      <c r="G43" s="4"/>
      <c r="H43" s="3"/>
      <c r="I43" s="3"/>
      <c r="J43" s="3"/>
      <c r="K43" s="3"/>
      <c r="L43" s="3"/>
      <c r="M43" s="3"/>
      <c r="N43" s="3"/>
    </row>
    <row r="44" spans="1:16" x14ac:dyDescent="0.25">
      <c r="A44" s="34" t="s">
        <v>45</v>
      </c>
      <c r="B44" s="34"/>
      <c r="C44" s="34"/>
      <c r="D44" s="34"/>
      <c r="E44" s="34"/>
      <c r="F44" s="34"/>
      <c r="G44" s="2"/>
      <c r="H44" s="3"/>
      <c r="I44" s="3"/>
      <c r="J44" s="3"/>
      <c r="K44" s="3"/>
      <c r="L44" s="3"/>
      <c r="M44" s="3"/>
      <c r="N44" s="3"/>
    </row>
    <row r="45" spans="1:16" x14ac:dyDescent="0.25">
      <c r="A45" s="34" t="s">
        <v>41</v>
      </c>
      <c r="B45" s="34"/>
      <c r="C45" s="34"/>
      <c r="D45" s="34"/>
      <c r="E45" s="34"/>
      <c r="F45" s="34"/>
      <c r="G45" s="2"/>
      <c r="H45" s="3"/>
      <c r="I45" s="3"/>
      <c r="J45" s="3"/>
      <c r="K45" s="3"/>
      <c r="L45" s="3"/>
      <c r="M45" s="3"/>
      <c r="N45" s="3"/>
    </row>
    <row r="46" spans="1:16" x14ac:dyDescent="0.25">
      <c r="A46" s="34" t="s">
        <v>5</v>
      </c>
      <c r="B46" s="34"/>
      <c r="C46" s="34"/>
      <c r="D46" s="34"/>
      <c r="E46" s="34"/>
      <c r="F46" s="34"/>
      <c r="G46" s="2"/>
      <c r="H46" s="3"/>
      <c r="I46" s="3"/>
      <c r="J46" s="3"/>
      <c r="K46" s="3"/>
      <c r="L46" s="3"/>
      <c r="M46" s="3"/>
      <c r="N46" s="3"/>
    </row>
    <row r="47" spans="1:16" x14ac:dyDescent="0.25">
      <c r="A47" s="3"/>
      <c r="B47" s="2"/>
      <c r="C47" s="2"/>
      <c r="D47" s="2"/>
      <c r="E47" s="2"/>
      <c r="F47" s="2"/>
      <c r="G47" s="2"/>
      <c r="H47" s="3"/>
      <c r="I47" s="3"/>
      <c r="J47" s="3"/>
      <c r="K47" s="3"/>
      <c r="L47" s="3"/>
      <c r="M47" s="3"/>
      <c r="N47" s="3"/>
    </row>
    <row r="48" spans="1:16" x14ac:dyDescent="0.25">
      <c r="A48" s="3"/>
      <c r="B48" s="3"/>
      <c r="C48" s="5"/>
      <c r="D48" s="5"/>
      <c r="E48" s="5"/>
      <c r="F48" s="5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6" t="s">
        <v>6</v>
      </c>
      <c r="B49" s="7" t="s">
        <v>7</v>
      </c>
      <c r="C49" s="7" t="s">
        <v>8</v>
      </c>
      <c r="D49" s="7" t="s">
        <v>8</v>
      </c>
      <c r="E49" s="7" t="s">
        <v>8</v>
      </c>
      <c r="F49" s="7" t="s">
        <v>8</v>
      </c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6">
        <v>1</v>
      </c>
      <c r="B50" s="8" t="s">
        <v>17</v>
      </c>
      <c r="C50" s="6">
        <v>2</v>
      </c>
      <c r="D50" s="6">
        <f>C50</f>
        <v>2</v>
      </c>
      <c r="E50" s="6">
        <f>C50</f>
        <v>2</v>
      </c>
      <c r="F50" s="6">
        <f>C50</f>
        <v>2</v>
      </c>
      <c r="G50" s="3"/>
      <c r="H50" s="3">
        <v>0.33</v>
      </c>
      <c r="I50" s="3" t="s">
        <v>43</v>
      </c>
      <c r="J50" s="3">
        <v>2</v>
      </c>
      <c r="K50" s="3" t="s">
        <v>27</v>
      </c>
      <c r="L50" s="1">
        <f>H50*J50</f>
        <v>0.66</v>
      </c>
      <c r="M50" s="3" t="s">
        <v>28</v>
      </c>
      <c r="N50" s="3"/>
    </row>
    <row r="51" spans="1:14" x14ac:dyDescent="0.25">
      <c r="A51" s="6">
        <v>2</v>
      </c>
      <c r="B51" s="6" t="s">
        <v>15</v>
      </c>
      <c r="C51" s="9">
        <v>4.3099999999999996</v>
      </c>
      <c r="D51" s="6">
        <f t="shared" ref="D51:D59" si="7">C51</f>
        <v>4.3099999999999996</v>
      </c>
      <c r="E51" s="6">
        <f t="shared" ref="E51:E59" si="8">C51</f>
        <v>4.3099999999999996</v>
      </c>
      <c r="F51" s="6">
        <f t="shared" ref="F51:F59" si="9">C51</f>
        <v>4.3099999999999996</v>
      </c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6">
        <v>3</v>
      </c>
      <c r="B52" s="6" t="s">
        <v>16</v>
      </c>
      <c r="C52" s="10">
        <f>ROUND(C50*C51,2)</f>
        <v>8.6199999999999992</v>
      </c>
      <c r="D52" s="6">
        <f t="shared" si="7"/>
        <v>8.6199999999999992</v>
      </c>
      <c r="E52" s="6">
        <f t="shared" si="8"/>
        <v>8.6199999999999992</v>
      </c>
      <c r="F52" s="6">
        <f t="shared" si="9"/>
        <v>8.6199999999999992</v>
      </c>
      <c r="G52" s="3"/>
      <c r="H52" s="12" t="s">
        <v>30</v>
      </c>
      <c r="I52" s="3"/>
      <c r="J52" s="3"/>
      <c r="K52" s="3"/>
      <c r="L52" s="3"/>
      <c r="M52" s="3"/>
      <c r="N52" s="3"/>
    </row>
    <row r="53" spans="1:14" x14ac:dyDescent="0.25">
      <c r="A53" s="6">
        <v>4</v>
      </c>
      <c r="B53" s="6" t="s">
        <v>29</v>
      </c>
      <c r="C53" s="10">
        <f>ROUND(C52*10.12%,2)</f>
        <v>0.87</v>
      </c>
      <c r="D53" s="6">
        <f t="shared" si="7"/>
        <v>0.87</v>
      </c>
      <c r="E53" s="6">
        <f t="shared" si="8"/>
        <v>0.87</v>
      </c>
      <c r="F53" s="6">
        <f t="shared" si="9"/>
        <v>0.87</v>
      </c>
      <c r="G53" s="3"/>
      <c r="H53" s="12" t="s">
        <v>31</v>
      </c>
      <c r="I53" s="3"/>
      <c r="J53" s="3"/>
      <c r="K53" s="3"/>
      <c r="L53" s="3"/>
      <c r="M53" s="3"/>
      <c r="N53" s="3"/>
    </row>
    <row r="54" spans="1:14" x14ac:dyDescent="0.25">
      <c r="A54" s="6">
        <v>5</v>
      </c>
      <c r="B54" s="6" t="s">
        <v>32</v>
      </c>
      <c r="C54" s="10">
        <f>SUM(C52:C53)</f>
        <v>9.4899999999999984</v>
      </c>
      <c r="D54" s="6">
        <f t="shared" si="7"/>
        <v>9.4899999999999984</v>
      </c>
      <c r="E54" s="6">
        <f t="shared" si="8"/>
        <v>9.4899999999999984</v>
      </c>
      <c r="F54" s="6">
        <f t="shared" si="9"/>
        <v>9.4899999999999984</v>
      </c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6">
        <v>6</v>
      </c>
      <c r="B55" s="6" t="s">
        <v>11</v>
      </c>
      <c r="C55" s="10">
        <f>ROUND(C54*34%,2)</f>
        <v>3.23</v>
      </c>
      <c r="D55" s="6">
        <f t="shared" si="7"/>
        <v>3.23</v>
      </c>
      <c r="E55" s="6">
        <f t="shared" si="8"/>
        <v>3.23</v>
      </c>
      <c r="F55" s="6">
        <f t="shared" si="9"/>
        <v>3.23</v>
      </c>
      <c r="G55" s="3"/>
      <c r="H55" s="3"/>
      <c r="I55" s="3"/>
      <c r="J55" s="3"/>
      <c r="K55" s="3"/>
      <c r="L55" s="3"/>
    </row>
    <row r="56" spans="1:14" x14ac:dyDescent="0.25">
      <c r="A56" s="6">
        <v>7</v>
      </c>
      <c r="B56" s="11" t="s">
        <v>10</v>
      </c>
      <c r="C56" s="10">
        <f>ROUND(C54*0.9%,2)</f>
        <v>0.09</v>
      </c>
      <c r="D56" s="6">
        <f t="shared" si="7"/>
        <v>0.09</v>
      </c>
      <c r="E56" s="6">
        <f t="shared" si="8"/>
        <v>0.09</v>
      </c>
      <c r="F56" s="6">
        <f t="shared" si="9"/>
        <v>0.09</v>
      </c>
      <c r="G56" s="3"/>
      <c r="H56" s="3"/>
    </row>
    <row r="57" spans="1:14" x14ac:dyDescent="0.25">
      <c r="A57" s="6">
        <v>8</v>
      </c>
      <c r="B57" s="11" t="s">
        <v>18</v>
      </c>
      <c r="C57" s="10">
        <f>ROUND(C54*57.8%,2)</f>
        <v>5.49</v>
      </c>
      <c r="D57" s="6">
        <f t="shared" si="7"/>
        <v>5.49</v>
      </c>
      <c r="E57" s="6">
        <f t="shared" si="8"/>
        <v>5.49</v>
      </c>
      <c r="F57" s="6">
        <f t="shared" si="9"/>
        <v>5.49</v>
      </c>
      <c r="G57" s="3"/>
    </row>
    <row r="58" spans="1:14" x14ac:dyDescent="0.25">
      <c r="A58" s="6">
        <v>9</v>
      </c>
      <c r="B58" s="11" t="s">
        <v>33</v>
      </c>
      <c r="C58" s="10">
        <f>ROUND((300+29.19+373+770.85+50)/2037,2)</f>
        <v>0.75</v>
      </c>
      <c r="D58" s="6">
        <f t="shared" si="7"/>
        <v>0.75</v>
      </c>
      <c r="E58" s="6">
        <f t="shared" si="8"/>
        <v>0.75</v>
      </c>
      <c r="F58" s="6">
        <f t="shared" si="9"/>
        <v>0.75</v>
      </c>
      <c r="G58" s="3"/>
      <c r="H58" s="1" t="s">
        <v>34</v>
      </c>
      <c r="K58" s="1">
        <v>300</v>
      </c>
      <c r="L58" s="1" t="s">
        <v>14</v>
      </c>
    </row>
    <row r="59" spans="1:14" x14ac:dyDescent="0.25">
      <c r="A59" s="6">
        <v>10</v>
      </c>
      <c r="B59" s="6" t="s">
        <v>9</v>
      </c>
      <c r="C59" s="10">
        <f>SUM(C54:C58)</f>
        <v>19.049999999999997</v>
      </c>
      <c r="D59" s="6">
        <f t="shared" si="7"/>
        <v>19.049999999999997</v>
      </c>
      <c r="E59" s="6">
        <f t="shared" si="8"/>
        <v>19.049999999999997</v>
      </c>
      <c r="F59" s="6">
        <f t="shared" si="9"/>
        <v>19.049999999999997</v>
      </c>
      <c r="G59" s="3"/>
      <c r="H59" s="1" t="s">
        <v>35</v>
      </c>
      <c r="K59" s="1">
        <v>29.19</v>
      </c>
      <c r="L59" s="1" t="s">
        <v>14</v>
      </c>
    </row>
    <row r="60" spans="1:14" x14ac:dyDescent="0.25">
      <c r="A60" s="13">
        <v>11</v>
      </c>
      <c r="B60" s="13" t="s">
        <v>44</v>
      </c>
      <c r="C60" s="14">
        <v>10</v>
      </c>
      <c r="D60" s="14">
        <v>30</v>
      </c>
      <c r="E60" s="14">
        <v>50</v>
      </c>
      <c r="F60" s="14">
        <v>100</v>
      </c>
      <c r="G60" s="3"/>
    </row>
    <row r="61" spans="1:14" x14ac:dyDescent="0.25">
      <c r="A61" s="6">
        <v>12</v>
      </c>
      <c r="B61" s="6" t="s">
        <v>21</v>
      </c>
      <c r="C61" s="10">
        <f>ROUND(C59*C60%,2)</f>
        <v>1.91</v>
      </c>
      <c r="D61" s="10">
        <f t="shared" ref="D61:F61" si="10">ROUND(D59*D60%,2)</f>
        <v>5.72</v>
      </c>
      <c r="E61" s="10">
        <f t="shared" si="10"/>
        <v>9.5299999999999994</v>
      </c>
      <c r="F61" s="10">
        <f t="shared" si="10"/>
        <v>19.05</v>
      </c>
      <c r="G61" s="3"/>
      <c r="H61" s="1" t="s">
        <v>37</v>
      </c>
      <c r="K61" s="1">
        <v>373</v>
      </c>
      <c r="L61" s="1" t="s">
        <v>14</v>
      </c>
    </row>
    <row r="62" spans="1:14" x14ac:dyDescent="0.25">
      <c r="A62" s="6">
        <v>13</v>
      </c>
      <c r="B62" s="6" t="s">
        <v>9</v>
      </c>
      <c r="C62" s="10">
        <f>C59+C61</f>
        <v>20.959999999999997</v>
      </c>
      <c r="D62" s="10">
        <f t="shared" ref="D62:F62" si="11">D59+D61</f>
        <v>24.769999999999996</v>
      </c>
      <c r="E62" s="10">
        <f t="shared" si="11"/>
        <v>28.58</v>
      </c>
      <c r="F62" s="10">
        <f t="shared" si="11"/>
        <v>38.099999999999994</v>
      </c>
      <c r="G62" s="3"/>
      <c r="H62" s="1" t="s">
        <v>36</v>
      </c>
      <c r="K62" s="1">
        <v>770.85</v>
      </c>
      <c r="L62" s="1" t="s">
        <v>14</v>
      </c>
      <c r="M62" s="1" t="s">
        <v>22</v>
      </c>
    </row>
    <row r="63" spans="1:14" x14ac:dyDescent="0.25">
      <c r="A63" s="6">
        <v>14</v>
      </c>
      <c r="B63" s="6" t="s">
        <v>19</v>
      </c>
      <c r="C63" s="10">
        <f>ROUND(C62*20%,2)</f>
        <v>4.1900000000000004</v>
      </c>
      <c r="D63" s="10">
        <f t="shared" ref="D63:F63" si="12">ROUND(D62*20%,2)</f>
        <v>4.95</v>
      </c>
      <c r="E63" s="10">
        <f t="shared" si="12"/>
        <v>5.72</v>
      </c>
      <c r="F63" s="10">
        <f t="shared" si="12"/>
        <v>7.62</v>
      </c>
      <c r="G63" s="3"/>
      <c r="H63" s="1" t="s">
        <v>38</v>
      </c>
      <c r="K63" s="1">
        <v>50</v>
      </c>
      <c r="L63" s="1" t="s">
        <v>14</v>
      </c>
    </row>
    <row r="64" spans="1:14" x14ac:dyDescent="0.25">
      <c r="A64" s="13">
        <v>15</v>
      </c>
      <c r="B64" s="13" t="s">
        <v>20</v>
      </c>
      <c r="C64" s="15">
        <f>SUM(C62:C63)</f>
        <v>25.15</v>
      </c>
      <c r="D64" s="15">
        <f t="shared" ref="D64:F64" si="13">SUM(D62:D63)</f>
        <v>29.719999999999995</v>
      </c>
      <c r="E64" s="15">
        <f t="shared" si="13"/>
        <v>34.299999999999997</v>
      </c>
      <c r="F64" s="15">
        <f t="shared" si="13"/>
        <v>45.719999999999992</v>
      </c>
      <c r="G64" s="3"/>
      <c r="H64" s="1" t="s">
        <v>9</v>
      </c>
      <c r="K64" s="1">
        <f>SUM(K58:K63)</f>
        <v>1523.04</v>
      </c>
      <c r="L64" s="1" t="s">
        <v>14</v>
      </c>
    </row>
    <row r="65" spans="1:13" x14ac:dyDescent="0.25">
      <c r="A65" s="3"/>
      <c r="B65" s="3"/>
      <c r="C65" s="3"/>
      <c r="D65" s="3"/>
      <c r="E65" s="3"/>
      <c r="F65" s="3"/>
      <c r="G65" s="3"/>
      <c r="H65" s="3" t="s">
        <v>39</v>
      </c>
      <c r="L65" s="1">
        <v>2037</v>
      </c>
      <c r="M65" s="1" t="s">
        <v>40</v>
      </c>
    </row>
    <row r="66" spans="1:13" x14ac:dyDescent="0.25">
      <c r="A66" s="3"/>
      <c r="B66" s="3"/>
      <c r="C66" s="3"/>
      <c r="D66" s="3"/>
      <c r="E66" s="3"/>
      <c r="F66" s="3"/>
      <c r="G66" s="3"/>
      <c r="H66" s="3"/>
    </row>
    <row r="68" spans="1:13" x14ac:dyDescent="0.25">
      <c r="B68" s="3" t="s">
        <v>12</v>
      </c>
      <c r="C68" s="3" t="s">
        <v>13</v>
      </c>
      <c r="D68" s="3"/>
      <c r="E68" s="3"/>
      <c r="F68" s="3"/>
      <c r="G68" s="3"/>
    </row>
  </sheetData>
  <mergeCells count="6">
    <mergeCell ref="A46:F46"/>
    <mergeCell ref="A10:F10"/>
    <mergeCell ref="A11:F11"/>
    <mergeCell ref="A12:F12"/>
    <mergeCell ref="A44:F44"/>
    <mergeCell ref="A45:F45"/>
  </mergeCells>
  <pageMargins left="0.70866141732283472" right="0.70866141732283472" top="0.74803149606299213" bottom="0.35433070866141736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Прейскурант</vt:lpstr>
      <vt:lpstr>Лист1 </vt:lpstr>
      <vt:lpstr>Лист0</vt:lpstr>
      <vt:lpstr>'Лист1 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2026-02-27T06:48:53Z</cp:lastPrinted>
  <dcterms:created xsi:type="dcterms:W3CDTF">2020-10-28T07:23:33Z</dcterms:created>
  <dcterms:modified xsi:type="dcterms:W3CDTF">2026-03-19T12:27:34Z</dcterms:modified>
</cp:coreProperties>
</file>