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570" windowWidth="15480" windowHeight="6435"/>
  </bookViews>
  <sheets>
    <sheet name="Общежития" sheetId="8" r:id="rId1"/>
  </sheets>
  <calcPr calcId="145621"/>
</workbook>
</file>

<file path=xl/calcChain.xml><?xml version="1.0" encoding="utf-8"?>
<calcChain xmlns="http://schemas.openxmlformats.org/spreadsheetml/2006/main">
  <c r="D22" i="8" l="1"/>
  <c r="AD21" i="8"/>
  <c r="AB21" i="8"/>
  <c r="AC21" i="8" s="1"/>
  <c r="Z21" i="8"/>
  <c r="AA21" i="8" s="1"/>
  <c r="U21" i="8"/>
  <c r="V21" i="8" s="1"/>
  <c r="S21" i="8"/>
  <c r="T21" i="8" s="1"/>
  <c r="Q21" i="8"/>
  <c r="R21" i="8" s="1"/>
  <c r="O21" i="8"/>
  <c r="P21" i="8" s="1"/>
  <c r="M21" i="8"/>
  <c r="N21" i="8" s="1"/>
  <c r="K21" i="8"/>
  <c r="L21" i="8" s="1"/>
  <c r="J21" i="8"/>
  <c r="F21" i="8"/>
  <c r="X21" i="8" s="1"/>
  <c r="Y21" i="8" s="1"/>
  <c r="E21" i="8"/>
  <c r="AD20" i="8"/>
  <c r="AB20" i="8"/>
  <c r="Z20" i="8"/>
  <c r="U20" i="8"/>
  <c r="S20" i="8"/>
  <c r="Q20" i="8"/>
  <c r="O20" i="8"/>
  <c r="M20" i="8"/>
  <c r="K20" i="8"/>
  <c r="J20" i="8"/>
  <c r="F20" i="8"/>
  <c r="X20" i="8" s="1"/>
  <c r="AD15" i="8"/>
  <c r="AB15" i="8"/>
  <c r="AC19" i="8" s="1"/>
  <c r="Z15" i="8"/>
  <c r="AA19" i="8" s="1"/>
  <c r="U15" i="8"/>
  <c r="V19" i="8" s="1"/>
  <c r="S15" i="8"/>
  <c r="T19" i="8" s="1"/>
  <c r="Q15" i="8"/>
  <c r="R19" i="8" s="1"/>
  <c r="O15" i="8"/>
  <c r="P19" i="8" s="1"/>
  <c r="M15" i="8"/>
  <c r="N19" i="8" s="1"/>
  <c r="K15" i="8"/>
  <c r="L19" i="8" s="1"/>
  <c r="J15" i="8"/>
  <c r="F15" i="8"/>
  <c r="X19" i="8" s="1"/>
  <c r="E15" i="8"/>
  <c r="E22" i="8" s="1"/>
  <c r="AD14" i="8"/>
  <c r="AB14" i="8"/>
  <c r="AC14" i="8" s="1"/>
  <c r="Z14" i="8"/>
  <c r="AA14" i="8" s="1"/>
  <c r="U14" i="8"/>
  <c r="V14" i="8" s="1"/>
  <c r="S14" i="8"/>
  <c r="T14" i="8" s="1"/>
  <c r="Q14" i="8"/>
  <c r="R14" i="8" s="1"/>
  <c r="O14" i="8"/>
  <c r="P14" i="8" s="1"/>
  <c r="M14" i="8"/>
  <c r="N14" i="8" s="1"/>
  <c r="K14" i="8"/>
  <c r="L14" i="8" s="1"/>
  <c r="J14" i="8"/>
  <c r="F14" i="8"/>
  <c r="X14" i="8" s="1"/>
  <c r="Y14" i="8" s="1"/>
  <c r="AD13" i="8"/>
  <c r="AB13" i="8"/>
  <c r="Z13" i="8"/>
  <c r="U13" i="8"/>
  <c r="S13" i="8"/>
  <c r="Q13" i="8"/>
  <c r="O13" i="8"/>
  <c r="M13" i="8"/>
  <c r="K13" i="8"/>
  <c r="J13" i="8"/>
  <c r="F13" i="8"/>
  <c r="X13" i="8" s="1"/>
  <c r="AD12" i="8"/>
  <c r="AB12" i="8"/>
  <c r="Z12" i="8"/>
  <c r="U12" i="8"/>
  <c r="S12" i="8"/>
  <c r="Q12" i="8"/>
  <c r="O12" i="8"/>
  <c r="M12" i="8"/>
  <c r="K12" i="8"/>
  <c r="J12" i="8"/>
  <c r="F12" i="8"/>
  <c r="X12" i="8" s="1"/>
  <c r="L15" i="8" l="1"/>
  <c r="N15" i="8"/>
  <c r="P15" i="8"/>
  <c r="R15" i="8"/>
  <c r="T15" i="8"/>
  <c r="V15" i="8"/>
  <c r="X15" i="8"/>
  <c r="AA15" i="8"/>
  <c r="AA22" i="8" s="1"/>
  <c r="AC15" i="8"/>
  <c r="AC22" i="8" s="1"/>
  <c r="L16" i="8"/>
  <c r="N16" i="8"/>
  <c r="P16" i="8"/>
  <c r="R16" i="8"/>
  <c r="T16" i="8"/>
  <c r="V16" i="8"/>
  <c r="X16" i="8"/>
  <c r="AA16" i="8"/>
  <c r="AC16" i="8"/>
  <c r="L17" i="8"/>
  <c r="N17" i="8"/>
  <c r="P17" i="8"/>
  <c r="R17" i="8"/>
  <c r="T17" i="8"/>
  <c r="V17" i="8"/>
  <c r="X17" i="8"/>
  <c r="AA17" i="8"/>
  <c r="AC17" i="8"/>
  <c r="L18" i="8"/>
  <c r="N18" i="8"/>
  <c r="P18" i="8"/>
  <c r="R18" i="8"/>
  <c r="T18" i="8"/>
  <c r="V18" i="8"/>
  <c r="X18" i="8"/>
  <c r="AA18" i="8"/>
  <c r="AC18" i="8"/>
  <c r="Y19" i="8" l="1"/>
  <c r="Y18" i="8"/>
  <c r="Y17" i="8"/>
  <c r="Y16" i="8"/>
  <c r="Y15" i="8"/>
  <c r="Y22" i="8" s="1"/>
</calcChain>
</file>

<file path=xl/sharedStrings.xml><?xml version="1.0" encoding="utf-8"?>
<sst xmlns="http://schemas.openxmlformats.org/spreadsheetml/2006/main" count="42" uniqueCount="39">
  <si>
    <t>№ п/п</t>
  </si>
  <si>
    <t>Экономист</t>
  </si>
  <si>
    <t>УТВЕРЖДАЮ</t>
  </si>
  <si>
    <t>жилкоммунхоз"</t>
  </si>
  <si>
    <t>Директор</t>
  </si>
  <si>
    <t>Е.А. Прудникова</t>
  </si>
  <si>
    <t xml:space="preserve">УКПП "Костюковичский </t>
  </si>
  <si>
    <t>_________ С.Н. Преснаков</t>
  </si>
  <si>
    <t>Плата за пользование жилыми помещениями государственного жилищного фонда в общежитиях для населения с 01.01.2024 г.</t>
  </si>
  <si>
    <t xml:space="preserve"> УКПП «Костюковичский жилкоммунхоз»</t>
  </si>
  <si>
    <t>Степень благоустройства</t>
  </si>
  <si>
    <t>Адрес общежития</t>
  </si>
  <si>
    <t>Общая площадь занимаемого жилого помещения, м2               S</t>
  </si>
  <si>
    <t>Сумма начисления за апрель 2018, руб.</t>
  </si>
  <si>
    <t>Размер базовой ставки платы на 1м2 общей площади,               БС</t>
  </si>
  <si>
    <t>Степень благоустройства и местонахождение жилого помещения,                 К1</t>
  </si>
  <si>
    <t>Категория общежития,                     К2</t>
  </si>
  <si>
    <t>Степень благоустройства жилых помещений, (при отсутствии вида инженерной системы 0,9 за каждый вид),                    К3</t>
  </si>
  <si>
    <t>Действующий тариф</t>
  </si>
  <si>
    <t>Коэффициент экономической целесообразности и финансовой возможности,                Кп</t>
  </si>
  <si>
    <t>Тариф с учетом экономической целесообразности и финансовой возможности  за 1м2 общей площади жилого помещения, бел. руб.,                      П</t>
  </si>
  <si>
    <t>Общежития 1-й кат. с горячей водой</t>
  </si>
  <si>
    <t>х</t>
  </si>
  <si>
    <t>Общежития  1-й кат. без горячей воды</t>
  </si>
  <si>
    <t>Общежития  2-й кат. с горячей водой</t>
  </si>
  <si>
    <t>ул. Комсомольская, 31</t>
  </si>
  <si>
    <t>Общежития  2-й кат. без горячей воды</t>
  </si>
  <si>
    <t>ул. Зиньковича,95</t>
  </si>
  <si>
    <t>ул. Зиньковича,96</t>
  </si>
  <si>
    <t>ул. Зиньковича,98</t>
  </si>
  <si>
    <t>ул. Зиньковича,100</t>
  </si>
  <si>
    <t>п. Строителей, 4</t>
  </si>
  <si>
    <t>Общежития   3-й кат. с горячей водой</t>
  </si>
  <si>
    <t>Общежития   3-й кат. без горячей воды</t>
  </si>
  <si>
    <t>Итого:</t>
  </si>
  <si>
    <t>П=БС*К1*К2*К3*Кп*S</t>
  </si>
  <si>
    <t>Постановление Министерства антимонопольного регулирования и торговли РБ от 17.08.2023г. №49</t>
  </si>
  <si>
    <t>Постановление Совета Министров РБ от 27.12.2023 г. №944</t>
  </si>
  <si>
    <t>БВ=40 руб.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</si>
</sst>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6" formatCode="0.0000"/>
    <numFmt numFmtId="167" formatCode="0.0"/>
  </numFmts>
  <fonts count="9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0" xfId="0"/>
    <xf numFmtId="0" fontId="1" fillId="0" borderId="0" xfId="0" applyFont="1"/>
    <xf numFmtId="0" fontId="1" fillId="0" borderId="0" xfId="0" applyFont="1" applyAlignment="1"/>
    <xf numFmtId="0" fontId="1" fillId="0" borderId="1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0" xfId="0" applyFont="1"/>
    <xf numFmtId="0" fontId="1" fillId="0" borderId="2" xfId="0" applyFont="1" applyBorder="1" applyAlignment="1">
      <alignment horizontal="center" vertical="top" wrapText="1"/>
    </xf>
    <xf numFmtId="0" fontId="1" fillId="0" borderId="5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1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167" fontId="1" fillId="0" borderId="1" xfId="0" applyNumberFormat="1" applyFont="1" applyBorder="1" applyAlignment="1">
      <alignment horizontal="right" vertical="center" wrapText="1"/>
    </xf>
    <xf numFmtId="166" fontId="1" fillId="0" borderId="1" xfId="0" applyNumberFormat="1" applyFont="1" applyBorder="1" applyAlignment="1">
      <alignment horizontal="right" vertical="center"/>
    </xf>
    <xf numFmtId="167" fontId="1" fillId="0" borderId="1" xfId="0" applyNumberFormat="1" applyFont="1" applyBorder="1" applyAlignment="1">
      <alignment horizontal="right" vertical="center"/>
    </xf>
    <xf numFmtId="166" fontId="1" fillId="0" borderId="1" xfId="0" applyNumberFormat="1" applyFont="1" applyBorder="1" applyAlignment="1"/>
    <xf numFmtId="166" fontId="4" fillId="0" borderId="1" xfId="0" applyNumberFormat="1" applyFont="1" applyBorder="1" applyAlignment="1">
      <alignment horizontal="right" vertical="center"/>
    </xf>
    <xf numFmtId="4" fontId="1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right" vertical="center"/>
    </xf>
    <xf numFmtId="2" fontId="4" fillId="0" borderId="1" xfId="0" applyNumberFormat="1" applyFont="1" applyBorder="1" applyAlignment="1">
      <alignment horizontal="right" vertical="center"/>
    </xf>
    <xf numFmtId="2" fontId="1" fillId="0" borderId="1" xfId="0" applyNumberFormat="1" applyFont="1" applyBorder="1" applyAlignment="1">
      <alignment vertical="center"/>
    </xf>
    <xf numFmtId="2" fontId="4" fillId="0" borderId="1" xfId="0" applyNumberFormat="1" applyFont="1" applyBorder="1" applyAlignment="1">
      <alignment vertical="center"/>
    </xf>
    <xf numFmtId="166" fontId="1" fillId="0" borderId="2" xfId="0" applyNumberFormat="1" applyFont="1" applyBorder="1" applyAlignment="1">
      <alignment horizontal="right" vertical="center"/>
    </xf>
    <xf numFmtId="166" fontId="1" fillId="0" borderId="1" xfId="0" applyNumberFormat="1" applyFont="1" applyBorder="1" applyAlignment="1">
      <alignment vertical="center"/>
    </xf>
    <xf numFmtId="4" fontId="6" fillId="0" borderId="1" xfId="0" applyNumberFormat="1" applyFont="1" applyBorder="1" applyAlignment="1">
      <alignment vertical="center" wrapText="1"/>
    </xf>
    <xf numFmtId="4" fontId="7" fillId="0" borderId="1" xfId="0" applyNumberFormat="1" applyFont="1" applyBorder="1" applyAlignment="1">
      <alignment vertical="center" wrapText="1"/>
    </xf>
    <xf numFmtId="0" fontId="1" fillId="0" borderId="0" xfId="0" applyFont="1" applyBorder="1" applyAlignment="1">
      <alignment horizontal="left" vertical="top"/>
    </xf>
    <xf numFmtId="0" fontId="1" fillId="0" borderId="0" xfId="0" applyFont="1" applyBorder="1" applyAlignment="1">
      <alignment horizontal="left" vertical="top" wrapText="1"/>
    </xf>
    <xf numFmtId="166" fontId="1" fillId="0" borderId="0" xfId="0" applyNumberFormat="1" applyFont="1" applyBorder="1" applyAlignment="1">
      <alignment horizontal="right"/>
    </xf>
    <xf numFmtId="0" fontId="1" fillId="0" borderId="0" xfId="0" applyFont="1" applyBorder="1" applyAlignment="1">
      <alignment horizontal="left" wrapText="1"/>
    </xf>
    <xf numFmtId="166" fontId="1" fillId="0" borderId="0" xfId="0" applyNumberFormat="1" applyFont="1" applyBorder="1" applyAlignment="1">
      <alignment horizontal="left"/>
    </xf>
    <xf numFmtId="0" fontId="5" fillId="0" borderId="0" xfId="0" applyFont="1"/>
    <xf numFmtId="166" fontId="8" fillId="0" borderId="0" xfId="0" applyNumberFormat="1" applyFont="1" applyBorder="1" applyAlignment="1">
      <alignment horizontal="left"/>
    </xf>
    <xf numFmtId="0" fontId="2" fillId="0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 wrapText="1"/>
    </xf>
    <xf numFmtId="167" fontId="1" fillId="0" borderId="1" xfId="0" applyNumberFormat="1" applyFont="1" applyBorder="1" applyAlignment="1">
      <alignment horizontal="right" vertical="center" wrapText="1"/>
    </xf>
    <xf numFmtId="0" fontId="1" fillId="0" borderId="1" xfId="0" applyFont="1" applyBorder="1" applyAlignment="1">
      <alignment horizontal="right" vertical="center" wrapText="1"/>
    </xf>
    <xf numFmtId="166" fontId="1" fillId="0" borderId="2" xfId="0" applyNumberFormat="1" applyFont="1" applyBorder="1" applyAlignment="1">
      <alignment horizontal="right" vertical="center"/>
    </xf>
    <xf numFmtId="166" fontId="1" fillId="0" borderId="4" xfId="0" applyNumberFormat="1" applyFont="1" applyBorder="1" applyAlignment="1">
      <alignment horizontal="right" vertical="center"/>
    </xf>
    <xf numFmtId="166" fontId="1" fillId="0" borderId="3" xfId="0" applyNumberFormat="1" applyFont="1" applyBorder="1" applyAlignment="1">
      <alignment horizontal="right" vertical="center"/>
    </xf>
    <xf numFmtId="0" fontId="1" fillId="0" borderId="0" xfId="0" applyFont="1" applyBorder="1" applyAlignment="1">
      <alignment horizontal="left" vertical="top" wrapText="1"/>
    </xf>
    <xf numFmtId="166" fontId="1" fillId="0" borderId="1" xfId="0" applyNumberFormat="1" applyFont="1" applyBorder="1" applyAlignment="1">
      <alignment horizontal="right" vertical="center"/>
    </xf>
    <xf numFmtId="166" fontId="4" fillId="0" borderId="1" xfId="0" applyNumberFormat="1" applyFont="1" applyBorder="1" applyAlignment="1">
      <alignment horizontal="right" vertical="center"/>
    </xf>
    <xf numFmtId="0" fontId="1" fillId="0" borderId="5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CC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31"/>
  <sheetViews>
    <sheetView tabSelected="1" zoomScale="90" zoomScaleNormal="90" workbookViewId="0">
      <selection activeCell="G34" sqref="G34"/>
    </sheetView>
  </sheetViews>
  <sheetFormatPr defaultRowHeight="15" x14ac:dyDescent="0.25"/>
  <cols>
    <col min="1" max="1" width="4.42578125" style="1" customWidth="1"/>
    <col min="2" max="2" width="40" style="1" bestFit="1" customWidth="1"/>
    <col min="3" max="3" width="23.28515625" style="1" bestFit="1" customWidth="1"/>
    <col min="4" max="4" width="21.5703125" style="1" bestFit="1" customWidth="1"/>
    <col min="5" max="5" width="0" style="1" hidden="1" customWidth="1"/>
    <col min="6" max="6" width="17" style="1" bestFit="1" customWidth="1"/>
    <col min="7" max="7" width="20.5703125" style="1" bestFit="1" customWidth="1"/>
    <col min="8" max="8" width="12.5703125" style="1" bestFit="1" customWidth="1"/>
    <col min="9" max="9" width="17.85546875" style="1" customWidth="1"/>
    <col min="10" max="22" width="0" style="1" hidden="1" customWidth="1"/>
    <col min="23" max="23" width="22" style="1" customWidth="1"/>
    <col min="24" max="24" width="25.5703125" style="1" customWidth="1"/>
    <col min="25" max="30" width="0" style="1" hidden="1" customWidth="1"/>
    <col min="31" max="16384" width="9.140625" style="1"/>
  </cols>
  <sheetData>
    <row r="1" spans="1:30" ht="20.25" x14ac:dyDescent="0.3">
      <c r="W1" s="8" t="s">
        <v>2</v>
      </c>
    </row>
    <row r="2" spans="1:30" ht="20.25" x14ac:dyDescent="0.3">
      <c r="W2" s="8" t="s">
        <v>4</v>
      </c>
    </row>
    <row r="3" spans="1:30" ht="20.25" x14ac:dyDescent="0.3">
      <c r="W3" s="8" t="s">
        <v>6</v>
      </c>
    </row>
    <row r="4" spans="1:30" ht="20.25" x14ac:dyDescent="0.3">
      <c r="W4" s="8" t="s">
        <v>3</v>
      </c>
    </row>
    <row r="5" spans="1:30" ht="20.25" x14ac:dyDescent="0.3">
      <c r="W5" s="8" t="s">
        <v>7</v>
      </c>
    </row>
    <row r="8" spans="1:30" ht="18.75" x14ac:dyDescent="0.3">
      <c r="A8" s="38" t="s">
        <v>8</v>
      </c>
      <c r="B8" s="38"/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</row>
    <row r="9" spans="1:30" ht="18.75" x14ac:dyDescent="0.3">
      <c r="A9" s="37" t="s">
        <v>9</v>
      </c>
      <c r="B9" s="37"/>
      <c r="C9" s="37"/>
      <c r="D9" s="37"/>
      <c r="E9" s="37"/>
      <c r="F9" s="37"/>
      <c r="G9" s="37"/>
      <c r="H9" s="37"/>
      <c r="I9" s="37"/>
      <c r="J9" s="37"/>
      <c r="K9" s="37"/>
      <c r="L9" s="37"/>
      <c r="M9" s="37"/>
      <c r="N9" s="37"/>
      <c r="O9" s="37"/>
      <c r="P9" s="37"/>
      <c r="Q9" s="37"/>
      <c r="R9" s="37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</row>
    <row r="10" spans="1:30" ht="18.75" x14ac:dyDescent="0.3">
      <c r="A10" s="36"/>
      <c r="B10" s="36"/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</row>
    <row r="11" spans="1:30" ht="163.5" customHeight="1" x14ac:dyDescent="0.25">
      <c r="A11" s="7" t="s">
        <v>0</v>
      </c>
      <c r="B11" s="7" t="s">
        <v>10</v>
      </c>
      <c r="C11" s="7" t="s">
        <v>11</v>
      </c>
      <c r="D11" s="7" t="s">
        <v>12</v>
      </c>
      <c r="E11" s="7" t="s">
        <v>13</v>
      </c>
      <c r="F11" s="7" t="s">
        <v>14</v>
      </c>
      <c r="G11" s="7" t="s">
        <v>15</v>
      </c>
      <c r="H11" s="7" t="s">
        <v>16</v>
      </c>
      <c r="I11" s="9" t="s">
        <v>17</v>
      </c>
      <c r="J11" s="6" t="s">
        <v>18</v>
      </c>
      <c r="K11" s="10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7" t="s">
        <v>19</v>
      </c>
      <c r="X11" s="7" t="s">
        <v>20</v>
      </c>
      <c r="Y11" s="12"/>
      <c r="Z11" s="12"/>
      <c r="AA11" s="12"/>
      <c r="AB11" s="12"/>
      <c r="AC11" s="12"/>
      <c r="AD11" s="12"/>
    </row>
    <row r="12" spans="1:30" ht="20.25" x14ac:dyDescent="0.25">
      <c r="A12" s="13">
        <v>1</v>
      </c>
      <c r="B12" s="5" t="s">
        <v>21</v>
      </c>
      <c r="C12" s="14" t="s">
        <v>22</v>
      </c>
      <c r="D12" s="5"/>
      <c r="E12" s="5"/>
      <c r="F12" s="15">
        <f>ROUND(40*0.1,2)</f>
        <v>4</v>
      </c>
      <c r="G12" s="4">
        <v>0.2</v>
      </c>
      <c r="H12" s="4">
        <v>1</v>
      </c>
      <c r="I12" s="4">
        <v>1</v>
      </c>
      <c r="J12" s="16">
        <f>2.45*0.5*1*1</f>
        <v>1.2250000000000001</v>
      </c>
      <c r="K12" s="16">
        <f>2.45*0.5*1*1*K33</f>
        <v>0</v>
      </c>
      <c r="L12" s="16"/>
      <c r="M12" s="16">
        <f>2.45*0.5*1*1*M33</f>
        <v>0</v>
      </c>
      <c r="N12" s="16"/>
      <c r="O12" s="16">
        <f t="shared" ref="O12" si="0">2.45*0.5*1*1*O33</f>
        <v>0</v>
      </c>
      <c r="P12" s="16"/>
      <c r="Q12" s="16">
        <f t="shared" ref="Q12:AD12" si="1">2.45*0.5*1*1*Q33</f>
        <v>0</v>
      </c>
      <c r="R12" s="16"/>
      <c r="S12" s="16">
        <f t="shared" si="1"/>
        <v>0</v>
      </c>
      <c r="T12" s="16"/>
      <c r="U12" s="16">
        <f t="shared" si="1"/>
        <v>0</v>
      </c>
      <c r="V12" s="16"/>
      <c r="W12" s="17">
        <v>0.2</v>
      </c>
      <c r="X12" s="18">
        <f>ROUND(F12*G12*H12*I12*W12,4)</f>
        <v>0.16</v>
      </c>
      <c r="Y12" s="19"/>
      <c r="Z12" s="19">
        <f t="shared" si="1"/>
        <v>0</v>
      </c>
      <c r="AA12" s="19"/>
      <c r="AB12" s="19">
        <f t="shared" si="1"/>
        <v>0</v>
      </c>
      <c r="AC12" s="19"/>
      <c r="AD12" s="19">
        <f t="shared" si="1"/>
        <v>0</v>
      </c>
    </row>
    <row r="13" spans="1:30" ht="31.5" x14ac:dyDescent="0.25">
      <c r="A13" s="13">
        <v>2</v>
      </c>
      <c r="B13" s="5" t="s">
        <v>23</v>
      </c>
      <c r="C13" s="14" t="s">
        <v>22</v>
      </c>
      <c r="D13" s="5"/>
      <c r="E13" s="5"/>
      <c r="F13" s="15">
        <f>ROUND(40*0.1,2)</f>
        <v>4</v>
      </c>
      <c r="G13" s="4">
        <v>0.2</v>
      </c>
      <c r="H13" s="4">
        <v>1</v>
      </c>
      <c r="I13" s="4">
        <v>0.9</v>
      </c>
      <c r="J13" s="16">
        <f>2.45*0.5*1*0.9</f>
        <v>1.1025</v>
      </c>
      <c r="K13" s="16">
        <f>2.45*0.5*1*0.9*K33</f>
        <v>0</v>
      </c>
      <c r="L13" s="16"/>
      <c r="M13" s="16">
        <f>2.45*0.5*1*0.9*M33</f>
        <v>0</v>
      </c>
      <c r="N13" s="16"/>
      <c r="O13" s="16">
        <f>2.45*0.5*1*0.9*O33</f>
        <v>0</v>
      </c>
      <c r="P13" s="16"/>
      <c r="Q13" s="16">
        <f>2.45*0.5*1*0.9*Q33</f>
        <v>0</v>
      </c>
      <c r="R13" s="16"/>
      <c r="S13" s="16">
        <f t="shared" ref="S13:AD13" si="2">2.45*0.5*1*0.9*S33</f>
        <v>0</v>
      </c>
      <c r="T13" s="16"/>
      <c r="U13" s="16">
        <f t="shared" si="2"/>
        <v>0</v>
      </c>
      <c r="V13" s="16"/>
      <c r="W13" s="17">
        <v>0.2</v>
      </c>
      <c r="X13" s="18">
        <f>ROUND(F13*G13*H13*I13*W13,4)</f>
        <v>0.14399999999999999</v>
      </c>
      <c r="Y13" s="19"/>
      <c r="Z13" s="19">
        <f t="shared" si="2"/>
        <v>0</v>
      </c>
      <c r="AA13" s="19"/>
      <c r="AB13" s="19">
        <f t="shared" si="2"/>
        <v>0</v>
      </c>
      <c r="AC13" s="19"/>
      <c r="AD13" s="19">
        <f t="shared" si="2"/>
        <v>0</v>
      </c>
    </row>
    <row r="14" spans="1:30" ht="20.25" x14ac:dyDescent="0.25">
      <c r="A14" s="13">
        <v>3</v>
      </c>
      <c r="B14" s="5" t="s">
        <v>24</v>
      </c>
      <c r="C14" s="5" t="s">
        <v>25</v>
      </c>
      <c r="D14" s="20">
        <v>3094.6</v>
      </c>
      <c r="E14" s="20">
        <v>3318.48</v>
      </c>
      <c r="F14" s="15">
        <f>ROUND(40*0.1,2)</f>
        <v>4</v>
      </c>
      <c r="G14" s="4">
        <v>0.2</v>
      </c>
      <c r="H14" s="4">
        <v>0.9</v>
      </c>
      <c r="I14" s="4">
        <v>1</v>
      </c>
      <c r="J14" s="16">
        <f>2.45*0.5*0.9*1</f>
        <v>1.1025</v>
      </c>
      <c r="K14" s="16">
        <f>2.45*0.5*0.9*1*K33</f>
        <v>0</v>
      </c>
      <c r="L14" s="16">
        <f>K14*D14</f>
        <v>0</v>
      </c>
      <c r="M14" s="16">
        <f>2.45*0.5*0.9*1*M33</f>
        <v>0</v>
      </c>
      <c r="N14" s="21">
        <f>$M$14*D14</f>
        <v>0</v>
      </c>
      <c r="O14" s="16">
        <f>2.45*0.5*0.9*1*O33</f>
        <v>0</v>
      </c>
      <c r="P14" s="21">
        <f>O14*D14</f>
        <v>0</v>
      </c>
      <c r="Q14" s="16">
        <f>2.45*0.5*0.9*1*Q33</f>
        <v>0</v>
      </c>
      <c r="R14" s="21">
        <f>Q14*D14</f>
        <v>0</v>
      </c>
      <c r="S14" s="16">
        <f t="shared" ref="S14:AD14" si="3">2.45*0.5*0.9*1*S33</f>
        <v>0</v>
      </c>
      <c r="T14" s="21">
        <f>S14*D14</f>
        <v>0</v>
      </c>
      <c r="U14" s="16">
        <f t="shared" si="3"/>
        <v>0</v>
      </c>
      <c r="V14" s="21">
        <f>U14*D14</f>
        <v>0</v>
      </c>
      <c r="W14" s="17">
        <v>0.2</v>
      </c>
      <c r="X14" s="18">
        <f>ROUND(F14*G14*H14*I14*W14,4)</f>
        <v>0.14399999999999999</v>
      </c>
      <c r="Y14" s="22">
        <f>X14*D14</f>
        <v>445.62239999999997</v>
      </c>
      <c r="Z14" s="19">
        <f t="shared" si="3"/>
        <v>0</v>
      </c>
      <c r="AA14" s="22">
        <f>Z14*D14</f>
        <v>0</v>
      </c>
      <c r="AB14" s="19">
        <f t="shared" si="3"/>
        <v>0</v>
      </c>
      <c r="AC14" s="22">
        <f>AB14*D14</f>
        <v>0</v>
      </c>
      <c r="AD14" s="19">
        <f t="shared" si="3"/>
        <v>0</v>
      </c>
    </row>
    <row r="15" spans="1:30" ht="20.25" x14ac:dyDescent="0.25">
      <c r="A15" s="39">
        <v>4</v>
      </c>
      <c r="B15" s="40" t="s">
        <v>26</v>
      </c>
      <c r="C15" s="5" t="s">
        <v>27</v>
      </c>
      <c r="D15" s="20">
        <v>1062.06</v>
      </c>
      <c r="E15" s="20">
        <f>ROUND(3034.07/1203.8*D15,2)</f>
        <v>2676.83</v>
      </c>
      <c r="F15" s="41">
        <f>ROUND(40*0.1,2)</f>
        <v>4</v>
      </c>
      <c r="G15" s="42">
        <v>0.2</v>
      </c>
      <c r="H15" s="42">
        <v>0.9</v>
      </c>
      <c r="I15" s="42">
        <v>0.9</v>
      </c>
      <c r="J15" s="43">
        <f>2.45*0.5*0.9*0.9</f>
        <v>0.99225000000000008</v>
      </c>
      <c r="K15" s="47">
        <f>2.45*0.5*0.9*0.9*K33</f>
        <v>0</v>
      </c>
      <c r="L15" s="16">
        <f t="shared" ref="L15:L19" si="4">$K$15*D15</f>
        <v>0</v>
      </c>
      <c r="M15" s="47">
        <f>2.45*0.5*0.9*0.9*M33</f>
        <v>0</v>
      </c>
      <c r="N15" s="21">
        <f t="shared" ref="N15:N19" si="5">$M$15*D15</f>
        <v>0</v>
      </c>
      <c r="O15" s="47">
        <f>2.45*0.5*0.9*0.9*O33</f>
        <v>0</v>
      </c>
      <c r="P15" s="21">
        <f t="shared" ref="P15:P19" si="6">$O$15*D15</f>
        <v>0</v>
      </c>
      <c r="Q15" s="47">
        <f>2.45*0.5*0.9*0.9*Q33</f>
        <v>0</v>
      </c>
      <c r="R15" s="23">
        <f t="shared" ref="R15:R19" si="7">$Q$15*D15</f>
        <v>0</v>
      </c>
      <c r="S15" s="47">
        <f t="shared" ref="S15:AD15" si="8">2.45*0.5*0.9*0.9*S33</f>
        <v>0</v>
      </c>
      <c r="T15" s="23">
        <f t="shared" ref="T15:T19" si="9">$S$15*D15</f>
        <v>0</v>
      </c>
      <c r="U15" s="47">
        <f t="shared" si="8"/>
        <v>0</v>
      </c>
      <c r="V15" s="23">
        <f t="shared" ref="V15:V19" si="10">$U$15*D15</f>
        <v>0</v>
      </c>
      <c r="W15" s="17">
        <v>0.2</v>
      </c>
      <c r="X15" s="18">
        <f>ROUND($F$15*$G$15*$H$15*$I$15*W15,4)</f>
        <v>0.12959999999999999</v>
      </c>
      <c r="Y15" s="24">
        <f t="shared" ref="Y15:Y19" si="11">$X$15*D15</f>
        <v>137.64297599999998</v>
      </c>
      <c r="Z15" s="48">
        <f t="shared" si="8"/>
        <v>0</v>
      </c>
      <c r="AA15" s="24">
        <f t="shared" ref="AA15:AA19" si="12">$Z$15*D15</f>
        <v>0</v>
      </c>
      <c r="AB15" s="48">
        <f t="shared" si="8"/>
        <v>0</v>
      </c>
      <c r="AC15" s="24">
        <f t="shared" ref="AC15:AC19" si="13">$AB$15*D15</f>
        <v>0</v>
      </c>
      <c r="AD15" s="48">
        <f t="shared" si="8"/>
        <v>0</v>
      </c>
    </row>
    <row r="16" spans="1:30" ht="20.25" x14ac:dyDescent="0.25">
      <c r="A16" s="39"/>
      <c r="B16" s="40"/>
      <c r="C16" s="5" t="s">
        <v>28</v>
      </c>
      <c r="D16" s="20">
        <v>3072.9</v>
      </c>
      <c r="E16" s="20">
        <v>1126.98</v>
      </c>
      <c r="F16" s="41"/>
      <c r="G16" s="42"/>
      <c r="H16" s="42"/>
      <c r="I16" s="42"/>
      <c r="J16" s="44"/>
      <c r="K16" s="47"/>
      <c r="L16" s="16">
        <f t="shared" si="4"/>
        <v>0</v>
      </c>
      <c r="M16" s="47"/>
      <c r="N16" s="21">
        <f t="shared" si="5"/>
        <v>0</v>
      </c>
      <c r="O16" s="47"/>
      <c r="P16" s="21">
        <f t="shared" si="6"/>
        <v>0</v>
      </c>
      <c r="Q16" s="47"/>
      <c r="R16" s="23">
        <f t="shared" si="7"/>
        <v>0</v>
      </c>
      <c r="S16" s="47"/>
      <c r="T16" s="23">
        <f t="shared" si="9"/>
        <v>0</v>
      </c>
      <c r="U16" s="47"/>
      <c r="V16" s="23">
        <f t="shared" si="10"/>
        <v>0</v>
      </c>
      <c r="W16" s="17">
        <v>0.2</v>
      </c>
      <c r="X16" s="18">
        <f t="shared" ref="X16:X19" si="14">ROUND($F$15*$G$15*$H$15*$I$15*W16,4)</f>
        <v>0.12959999999999999</v>
      </c>
      <c r="Y16" s="24">
        <f t="shared" si="11"/>
        <v>398.24784</v>
      </c>
      <c r="Z16" s="48"/>
      <c r="AA16" s="24">
        <f t="shared" si="12"/>
        <v>0</v>
      </c>
      <c r="AB16" s="48"/>
      <c r="AC16" s="24">
        <f t="shared" si="13"/>
        <v>0</v>
      </c>
      <c r="AD16" s="48"/>
    </row>
    <row r="17" spans="1:30" ht="20.25" x14ac:dyDescent="0.25">
      <c r="A17" s="39"/>
      <c r="B17" s="40"/>
      <c r="C17" s="5" t="s">
        <v>29</v>
      </c>
      <c r="D17" s="20">
        <v>3124.65</v>
      </c>
      <c r="E17" s="20">
        <v>3069.13</v>
      </c>
      <c r="F17" s="41"/>
      <c r="G17" s="42"/>
      <c r="H17" s="42"/>
      <c r="I17" s="42"/>
      <c r="J17" s="44"/>
      <c r="K17" s="47"/>
      <c r="L17" s="16">
        <f t="shared" si="4"/>
        <v>0</v>
      </c>
      <c r="M17" s="47"/>
      <c r="N17" s="21">
        <f t="shared" si="5"/>
        <v>0</v>
      </c>
      <c r="O17" s="47"/>
      <c r="P17" s="21">
        <f t="shared" si="6"/>
        <v>0</v>
      </c>
      <c r="Q17" s="47"/>
      <c r="R17" s="23">
        <f t="shared" si="7"/>
        <v>0</v>
      </c>
      <c r="S17" s="47"/>
      <c r="T17" s="23">
        <f t="shared" si="9"/>
        <v>0</v>
      </c>
      <c r="U17" s="47"/>
      <c r="V17" s="23">
        <f t="shared" si="10"/>
        <v>0</v>
      </c>
      <c r="W17" s="17">
        <v>0.2</v>
      </c>
      <c r="X17" s="18">
        <f t="shared" si="14"/>
        <v>0.12959999999999999</v>
      </c>
      <c r="Y17" s="24">
        <f t="shared" si="11"/>
        <v>404.95463999999998</v>
      </c>
      <c r="Z17" s="48"/>
      <c r="AA17" s="24">
        <f t="shared" si="12"/>
        <v>0</v>
      </c>
      <c r="AB17" s="48"/>
      <c r="AC17" s="24">
        <f t="shared" si="13"/>
        <v>0</v>
      </c>
      <c r="AD17" s="48"/>
    </row>
    <row r="18" spans="1:30" ht="20.25" x14ac:dyDescent="0.25">
      <c r="A18" s="39"/>
      <c r="B18" s="40"/>
      <c r="C18" s="5" t="s">
        <v>30</v>
      </c>
      <c r="D18" s="20">
        <v>1922.5</v>
      </c>
      <c r="E18" s="20">
        <v>1843.67</v>
      </c>
      <c r="F18" s="41"/>
      <c r="G18" s="42"/>
      <c r="H18" s="42"/>
      <c r="I18" s="42"/>
      <c r="J18" s="44"/>
      <c r="K18" s="47"/>
      <c r="L18" s="16">
        <f t="shared" si="4"/>
        <v>0</v>
      </c>
      <c r="M18" s="47"/>
      <c r="N18" s="21">
        <f t="shared" si="5"/>
        <v>0</v>
      </c>
      <c r="O18" s="47"/>
      <c r="P18" s="21">
        <f t="shared" si="6"/>
        <v>0</v>
      </c>
      <c r="Q18" s="47"/>
      <c r="R18" s="23">
        <f t="shared" si="7"/>
        <v>0</v>
      </c>
      <c r="S18" s="47"/>
      <c r="T18" s="23">
        <f t="shared" si="9"/>
        <v>0</v>
      </c>
      <c r="U18" s="47"/>
      <c r="V18" s="23">
        <f t="shared" si="10"/>
        <v>0</v>
      </c>
      <c r="W18" s="17">
        <v>0.2</v>
      </c>
      <c r="X18" s="18">
        <f t="shared" si="14"/>
        <v>0.12959999999999999</v>
      </c>
      <c r="Y18" s="24">
        <f t="shared" si="11"/>
        <v>249.15599999999998</v>
      </c>
      <c r="Z18" s="48"/>
      <c r="AA18" s="24">
        <f t="shared" si="12"/>
        <v>0</v>
      </c>
      <c r="AB18" s="48"/>
      <c r="AC18" s="24">
        <f t="shared" si="13"/>
        <v>0</v>
      </c>
      <c r="AD18" s="48"/>
    </row>
    <row r="19" spans="1:30" ht="20.25" x14ac:dyDescent="0.25">
      <c r="A19" s="39"/>
      <c r="B19" s="40"/>
      <c r="C19" s="5" t="s">
        <v>31</v>
      </c>
      <c r="D19" s="20">
        <v>3076.25</v>
      </c>
      <c r="E19" s="20">
        <v>2938.16</v>
      </c>
      <c r="F19" s="41"/>
      <c r="G19" s="42"/>
      <c r="H19" s="42"/>
      <c r="I19" s="42"/>
      <c r="J19" s="45"/>
      <c r="K19" s="47"/>
      <c r="L19" s="16">
        <f t="shared" si="4"/>
        <v>0</v>
      </c>
      <c r="M19" s="47"/>
      <c r="N19" s="21">
        <f t="shared" si="5"/>
        <v>0</v>
      </c>
      <c r="O19" s="47"/>
      <c r="P19" s="21">
        <f t="shared" si="6"/>
        <v>0</v>
      </c>
      <c r="Q19" s="47"/>
      <c r="R19" s="23">
        <f t="shared" si="7"/>
        <v>0</v>
      </c>
      <c r="S19" s="47"/>
      <c r="T19" s="23">
        <f t="shared" si="9"/>
        <v>0</v>
      </c>
      <c r="U19" s="47"/>
      <c r="V19" s="23">
        <f t="shared" si="10"/>
        <v>0</v>
      </c>
      <c r="W19" s="17">
        <v>0.2</v>
      </c>
      <c r="X19" s="18">
        <f t="shared" si="14"/>
        <v>0.12959999999999999</v>
      </c>
      <c r="Y19" s="24">
        <f t="shared" si="11"/>
        <v>398.68199999999996</v>
      </c>
      <c r="Z19" s="48"/>
      <c r="AA19" s="24">
        <f t="shared" si="12"/>
        <v>0</v>
      </c>
      <c r="AB19" s="48"/>
      <c r="AC19" s="24">
        <f t="shared" si="13"/>
        <v>0</v>
      </c>
      <c r="AD19" s="48"/>
    </row>
    <row r="20" spans="1:30" ht="31.5" customHeight="1" x14ac:dyDescent="0.25">
      <c r="A20" s="13">
        <v>5</v>
      </c>
      <c r="B20" s="5" t="s">
        <v>32</v>
      </c>
      <c r="C20" s="14" t="s">
        <v>22</v>
      </c>
      <c r="D20" s="20"/>
      <c r="E20" s="20"/>
      <c r="F20" s="15">
        <f>ROUND(40*0.1,2)</f>
        <v>4</v>
      </c>
      <c r="G20" s="4">
        <v>0.2</v>
      </c>
      <c r="H20" s="4">
        <v>0.8</v>
      </c>
      <c r="I20" s="4">
        <v>1</v>
      </c>
      <c r="J20" s="16">
        <f>2.45*0.5*0.8*1</f>
        <v>0.98000000000000009</v>
      </c>
      <c r="K20" s="16">
        <f>2.45*0.5*0.8*1*K33</f>
        <v>0</v>
      </c>
      <c r="L20" s="16"/>
      <c r="M20" s="16">
        <f>2.45*0.5*0.8*1*M33</f>
        <v>0</v>
      </c>
      <c r="N20" s="21"/>
      <c r="O20" s="16">
        <f>2.45*0.5*0.8*1*O33</f>
        <v>0</v>
      </c>
      <c r="P20" s="21"/>
      <c r="Q20" s="16">
        <f>2.45*0.5*0.8*1*Q33</f>
        <v>0</v>
      </c>
      <c r="R20" s="21"/>
      <c r="S20" s="16">
        <f t="shared" ref="S20:AD20" si="15">2.45*0.5*0.8*1*S33</f>
        <v>0</v>
      </c>
      <c r="T20" s="21"/>
      <c r="U20" s="16">
        <f t="shared" si="15"/>
        <v>0</v>
      </c>
      <c r="V20" s="21"/>
      <c r="W20" s="17">
        <v>0.2</v>
      </c>
      <c r="X20" s="18">
        <f t="shared" ref="X20" si="16">ROUND(F20*G20*H20*I20*W20,4)</f>
        <v>0.128</v>
      </c>
      <c r="Y20" s="22"/>
      <c r="Z20" s="19">
        <f t="shared" si="15"/>
        <v>0</v>
      </c>
      <c r="AA20" s="22"/>
      <c r="AB20" s="19">
        <f t="shared" si="15"/>
        <v>0</v>
      </c>
      <c r="AC20" s="22"/>
      <c r="AD20" s="19">
        <f t="shared" si="15"/>
        <v>0</v>
      </c>
    </row>
    <row r="21" spans="1:30" ht="20.25" customHeight="1" x14ac:dyDescent="0.25">
      <c r="A21" s="13">
        <v>6</v>
      </c>
      <c r="B21" s="5" t="s">
        <v>33</v>
      </c>
      <c r="C21" s="5" t="s">
        <v>27</v>
      </c>
      <c r="D21" s="20">
        <v>141.74</v>
      </c>
      <c r="E21" s="20">
        <f>ROUND(3034.07/1203.8*D21,2)</f>
        <v>357.24</v>
      </c>
      <c r="F21" s="15">
        <f>ROUND(40*0.1,2)</f>
        <v>4</v>
      </c>
      <c r="G21" s="4">
        <v>0.2</v>
      </c>
      <c r="H21" s="4">
        <v>0.8</v>
      </c>
      <c r="I21" s="4">
        <v>0.9</v>
      </c>
      <c r="J21" s="25">
        <f>2.45*0.5*0.8*0.9</f>
        <v>0.88200000000000012</v>
      </c>
      <c r="K21" s="16">
        <f>2.45*0.5*0.8*0.9*K33</f>
        <v>0</v>
      </c>
      <c r="L21" s="26">
        <f>$K$21*D21</f>
        <v>0</v>
      </c>
      <c r="M21" s="16">
        <f>2.45*0.5*0.8*0.9*M33</f>
        <v>0</v>
      </c>
      <c r="N21" s="21">
        <f>$M$21*D21</f>
        <v>0</v>
      </c>
      <c r="O21" s="16">
        <f>2.45*0.5*0.8*0.9*O33</f>
        <v>0</v>
      </c>
      <c r="P21" s="21">
        <f>$O$21*D21</f>
        <v>0</v>
      </c>
      <c r="Q21" s="16">
        <f>2.45*0.5*0.8*0.9*Q33</f>
        <v>0</v>
      </c>
      <c r="R21" s="23">
        <f>$Q$21*D21</f>
        <v>0</v>
      </c>
      <c r="S21" s="16">
        <f t="shared" ref="S21:AD21" si="17">2.45*0.5*0.8*0.9*S33</f>
        <v>0</v>
      </c>
      <c r="T21" s="23">
        <f>$S$21*D21</f>
        <v>0</v>
      </c>
      <c r="U21" s="16">
        <f t="shared" si="17"/>
        <v>0</v>
      </c>
      <c r="V21" s="23">
        <f>$U$21*D21</f>
        <v>0</v>
      </c>
      <c r="W21" s="17">
        <v>0.2</v>
      </c>
      <c r="X21" s="18">
        <f>ROUND($F$21*$G$21*$H$21*$I$21*W21,4)</f>
        <v>0.1152</v>
      </c>
      <c r="Y21" s="24">
        <f>$X$21*D21</f>
        <v>16.328448000000002</v>
      </c>
      <c r="Z21" s="19">
        <f t="shared" si="17"/>
        <v>0</v>
      </c>
      <c r="AA21" s="24">
        <f>$Z$21*D21</f>
        <v>0</v>
      </c>
      <c r="AB21" s="19">
        <f t="shared" si="17"/>
        <v>0</v>
      </c>
      <c r="AC21" s="24">
        <f>$AB$21*D21</f>
        <v>0</v>
      </c>
      <c r="AD21" s="19">
        <f t="shared" si="17"/>
        <v>0</v>
      </c>
    </row>
    <row r="22" spans="1:30" ht="20.25" x14ac:dyDescent="0.25">
      <c r="A22" s="49" t="s">
        <v>34</v>
      </c>
      <c r="B22" s="50"/>
      <c r="C22" s="51"/>
      <c r="D22" s="20">
        <f>SUM(D12:D21)</f>
        <v>15494.699999999999</v>
      </c>
      <c r="E22" s="20">
        <f>SUM(E12:E21)</f>
        <v>15330.489999999998</v>
      </c>
      <c r="F22" s="52"/>
      <c r="G22" s="53"/>
      <c r="H22" s="53"/>
      <c r="I22" s="53"/>
      <c r="J22" s="54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8">
        <f>SUM(Y12:Y21)</f>
        <v>2050.6343040000002</v>
      </c>
      <c r="Z22" s="28">
        <v>13914.02</v>
      </c>
      <c r="AA22" s="28">
        <f>SUM(AA12:AA21)</f>
        <v>0</v>
      </c>
      <c r="AB22" s="28">
        <v>15653.27</v>
      </c>
      <c r="AC22" s="28">
        <f>SUM(AC12:AC21)</f>
        <v>0</v>
      </c>
      <c r="AD22" s="28">
        <v>16692.830000000002</v>
      </c>
    </row>
    <row r="23" spans="1:30" ht="15.75" x14ac:dyDescent="0.25">
      <c r="A23" s="29"/>
      <c r="B23" s="30"/>
      <c r="C23" s="30"/>
      <c r="D23" s="30"/>
      <c r="E23" s="30"/>
      <c r="F23" s="30"/>
      <c r="G23" s="30"/>
      <c r="H23" s="30"/>
      <c r="I23" s="30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</row>
    <row r="24" spans="1:30" ht="15.75" x14ac:dyDescent="0.25">
      <c r="A24" s="29" t="s">
        <v>35</v>
      </c>
      <c r="B24" s="32"/>
      <c r="C24" s="32"/>
      <c r="D24" s="32"/>
      <c r="E24" s="32"/>
      <c r="F24" s="32"/>
      <c r="G24" s="32"/>
      <c r="H24" s="32"/>
      <c r="I24" s="32"/>
      <c r="J24" s="33"/>
      <c r="K24" s="33"/>
      <c r="L24" s="33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</row>
    <row r="25" spans="1:30" ht="15.75" x14ac:dyDescent="0.25">
      <c r="A25" s="46" t="s">
        <v>36</v>
      </c>
      <c r="B25" s="46"/>
      <c r="C25" s="46"/>
      <c r="D25" s="46"/>
      <c r="E25" s="46"/>
      <c r="F25" s="46"/>
      <c r="G25" s="46"/>
      <c r="H25" s="46"/>
      <c r="I25" s="46"/>
      <c r="J25" s="46"/>
      <c r="K25" s="46"/>
      <c r="L25" s="46"/>
      <c r="M25" s="46"/>
      <c r="N25" s="46"/>
      <c r="O25" s="46"/>
      <c r="P25" s="30"/>
      <c r="Q25" s="34"/>
      <c r="R25" s="34"/>
      <c r="S25" s="34"/>
      <c r="T25" s="34"/>
      <c r="U25" s="34"/>
      <c r="V25" s="34"/>
      <c r="W25" s="34"/>
      <c r="X25" s="34"/>
    </row>
    <row r="26" spans="1:30" ht="15.75" x14ac:dyDescent="0.25">
      <c r="A26" s="2" t="s">
        <v>37</v>
      </c>
      <c r="B26" s="3"/>
      <c r="C26" s="3"/>
      <c r="D26" s="3"/>
      <c r="E26" s="3"/>
      <c r="F26" s="3"/>
      <c r="G26" s="3" t="s">
        <v>38</v>
      </c>
      <c r="H26" s="32"/>
      <c r="I26" s="32"/>
      <c r="J26" s="33"/>
      <c r="K26" s="33"/>
      <c r="L26" s="33"/>
      <c r="M26" s="2"/>
      <c r="N26" s="2"/>
      <c r="O26" s="2"/>
      <c r="P26" s="34"/>
      <c r="Q26" s="34"/>
      <c r="R26" s="34"/>
      <c r="S26" s="34"/>
      <c r="T26" s="34"/>
      <c r="U26" s="34"/>
      <c r="V26" s="34"/>
      <c r="W26" s="34"/>
      <c r="X26" s="34"/>
    </row>
    <row r="27" spans="1:30" ht="15.75" x14ac:dyDescent="0.25">
      <c r="H27" s="3"/>
      <c r="I27" s="3"/>
      <c r="J27" s="33"/>
      <c r="K27" s="3"/>
      <c r="L27" s="3"/>
      <c r="M27" s="3"/>
      <c r="N27" s="3"/>
      <c r="O27" s="3"/>
      <c r="P27" s="3"/>
      <c r="Q27" s="34"/>
      <c r="R27" s="34"/>
      <c r="S27" s="34"/>
      <c r="T27" s="34"/>
      <c r="U27" s="34"/>
      <c r="V27" s="34"/>
      <c r="W27" s="34"/>
      <c r="X27" s="34"/>
    </row>
    <row r="28" spans="1:30" ht="15.75" x14ac:dyDescent="0.25">
      <c r="A28" s="2"/>
      <c r="B28" s="2"/>
      <c r="C28" s="2"/>
      <c r="D28" s="2"/>
      <c r="E28" s="2"/>
      <c r="F28" s="2"/>
      <c r="G28" s="2"/>
      <c r="H28" s="2"/>
      <c r="I28" s="2"/>
      <c r="J28" s="33"/>
      <c r="K28" s="2"/>
      <c r="L28" s="2"/>
      <c r="M28" s="2"/>
      <c r="N28" s="2"/>
      <c r="O28" s="2"/>
      <c r="P28" s="34"/>
      <c r="Q28" s="34"/>
      <c r="R28" s="34"/>
      <c r="S28" s="34"/>
      <c r="T28" s="34"/>
      <c r="U28" s="34"/>
      <c r="V28" s="34"/>
      <c r="W28" s="34"/>
      <c r="X28" s="34"/>
    </row>
    <row r="29" spans="1:30" ht="15.75" x14ac:dyDescent="0.25">
      <c r="A29" s="34"/>
      <c r="B29" s="34"/>
      <c r="C29" s="34"/>
      <c r="D29" s="34"/>
      <c r="E29" s="34"/>
      <c r="F29" s="34"/>
      <c r="G29" s="34"/>
      <c r="H29" s="34"/>
      <c r="I29" s="34"/>
      <c r="J29" s="33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</row>
    <row r="30" spans="1:30" ht="15.75" x14ac:dyDescent="0.25">
      <c r="A30" s="34"/>
      <c r="B30" s="2" t="s">
        <v>1</v>
      </c>
      <c r="C30" s="2"/>
      <c r="D30" s="3"/>
      <c r="E30" s="3"/>
      <c r="F30" s="3"/>
      <c r="G30" s="3" t="s">
        <v>5</v>
      </c>
      <c r="H30" s="3"/>
      <c r="I30" s="3"/>
      <c r="J30" s="33"/>
      <c r="K30" s="3"/>
      <c r="L30" s="3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</row>
    <row r="31" spans="1:30" x14ac:dyDescent="0.25">
      <c r="J31" s="35"/>
    </row>
  </sheetData>
  <mergeCells count="22">
    <mergeCell ref="A25:O25"/>
    <mergeCell ref="K15:K19"/>
    <mergeCell ref="M15:M19"/>
    <mergeCell ref="O15:O19"/>
    <mergeCell ref="Q15:Q19"/>
    <mergeCell ref="A22:C22"/>
    <mergeCell ref="F22:J22"/>
    <mergeCell ref="A8:AD8"/>
    <mergeCell ref="A9:AD9"/>
    <mergeCell ref="A10:AD10"/>
    <mergeCell ref="A15:A19"/>
    <mergeCell ref="B15:B19"/>
    <mergeCell ref="F15:F19"/>
    <mergeCell ref="G15:G19"/>
    <mergeCell ref="H15:H19"/>
    <mergeCell ref="I15:I19"/>
    <mergeCell ref="J15:J19"/>
    <mergeCell ref="Z15:Z19"/>
    <mergeCell ref="AB15:AB19"/>
    <mergeCell ref="AD15:AD19"/>
    <mergeCell ref="S15:S19"/>
    <mergeCell ref="U15:U19"/>
  </mergeCells>
  <pageMargins left="0.7" right="0.7" top="0.75" bottom="0.75" header="0.3" footer="0.3"/>
  <pageSetup paperSize="9" scale="64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Общежития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RePack by Diakov</cp:lastModifiedBy>
  <cp:lastPrinted>2024-02-20T13:45:16Z</cp:lastPrinted>
  <dcterms:created xsi:type="dcterms:W3CDTF">2015-12-11T05:43:39Z</dcterms:created>
  <dcterms:modified xsi:type="dcterms:W3CDTF">2024-02-20T13:45:22Z</dcterms:modified>
</cp:coreProperties>
</file>